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7\"/>
    </mc:Choice>
  </mc:AlternateContent>
  <xr:revisionPtr revIDLastSave="0" documentId="13_ncr:1_{76589018-BAA0-4418-B59F-02F9634F17A2}" xr6:coauthVersionLast="47" xr6:coauthVersionMax="47" xr10:uidLastSave="{00000000-0000-0000-0000-000000000000}"/>
  <bookViews>
    <workbookView xWindow="330" yWindow="45" windowWidth="15300" windowHeight="14370" tabRatio="839" xr2:uid="{BC62832F-B0F8-4D6B-AFD9-F67ED80DA741}"/>
  </bookViews>
  <sheets>
    <sheet name="Сводка затрат 2027-2028" sheetId="3" r:id="rId1"/>
    <sheet name="ССР 2027" sheetId="4" r:id="rId2"/>
    <sheet name="Сводка затрат 2027" sheetId="2" r:id="rId3"/>
    <sheet name="ССР 2028" sheetId="5" r:id="rId4"/>
    <sheet name="Сводка затрат 2028" sheetId="1" r:id="rId5"/>
  </sheets>
  <definedNames>
    <definedName name="_xlnm.Print_Titles" localSheetId="1">'ССР 2027'!$23:$23</definedName>
    <definedName name="_xlnm.Print_Titles" localSheetId="3">'ССР 2028'!$23:$23</definedName>
    <definedName name="Здания_КРУЭ__ЗРУ__укомплектованных_оборудованием" localSheetId="2">#REF!</definedName>
    <definedName name="Здания_КРУЭ__ЗРУ__укомплектованных_оборудованием" localSheetId="1">#REF!</definedName>
    <definedName name="Здания_КРУЭ__ЗРУ__укомплектованных_оборудованием" localSheetId="3">#REF!</definedName>
    <definedName name="Здания_КРУЭ__ЗРУ__укомплектованных_оборудованием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3" l="1"/>
  <c r="K25" i="3"/>
  <c r="J25" i="3"/>
  <c r="I25" i="3"/>
  <c r="H25" i="3"/>
  <c r="K24" i="3"/>
  <c r="J24" i="3"/>
  <c r="I24" i="3"/>
  <c r="H24" i="3"/>
  <c r="K6" i="3"/>
  <c r="J6" i="3"/>
  <c r="I6" i="3"/>
  <c r="H16" i="3"/>
  <c r="K26" i="3"/>
  <c r="J26" i="3"/>
  <c r="I26" i="3"/>
  <c r="H26" i="3"/>
  <c r="L26" i="3" s="1"/>
  <c r="K22" i="3"/>
  <c r="J22" i="3"/>
  <c r="I22" i="3"/>
  <c r="H22" i="3"/>
  <c r="L19" i="3"/>
  <c r="K19" i="3"/>
  <c r="J19" i="3"/>
  <c r="I19" i="3"/>
  <c r="H19" i="3"/>
  <c r="I17" i="3"/>
  <c r="K16" i="3"/>
  <c r="K15" i="3"/>
  <c r="J15" i="3"/>
  <c r="I15" i="3"/>
  <c r="H15" i="3"/>
  <c r="L12" i="3"/>
  <c r="K23" i="3"/>
  <c r="J16" i="3"/>
  <c r="I23" i="3"/>
  <c r="H23" i="3"/>
  <c r="L8" i="3"/>
  <c r="L15" i="3" s="1"/>
  <c r="K18" i="3" l="1"/>
  <c r="I18" i="3"/>
  <c r="L25" i="3"/>
  <c r="L11" i="3"/>
  <c r="L18" i="3" s="1"/>
  <c r="H18" i="3"/>
  <c r="K17" i="3"/>
  <c r="K20" i="3" s="1"/>
  <c r="K28" i="3" s="1"/>
  <c r="J17" i="3"/>
  <c r="J20" i="3" s="1"/>
  <c r="J28" i="3" s="1"/>
  <c r="I27" i="3"/>
  <c r="I29" i="3" s="1"/>
  <c r="L24" i="3"/>
  <c r="L10" i="3"/>
  <c r="L17" i="3" s="1"/>
  <c r="H17" i="3"/>
  <c r="L5" i="3"/>
  <c r="H27" i="3"/>
  <c r="H29" i="3" s="1"/>
  <c r="K27" i="3"/>
  <c r="K29" i="3" s="1"/>
  <c r="J13" i="3"/>
  <c r="J23" i="3"/>
  <c r="J27" i="3" s="1"/>
  <c r="J29" i="3" s="1"/>
  <c r="K13" i="3"/>
  <c r="I16" i="3"/>
  <c r="I20" i="3" s="1"/>
  <c r="I28" i="3" s="1"/>
  <c r="L22" i="3"/>
  <c r="H6" i="3"/>
  <c r="L6" i="3" s="1"/>
  <c r="L9" i="3"/>
  <c r="L16" i="3" s="1"/>
  <c r="H13" i="3"/>
  <c r="I13" i="3"/>
  <c r="L29" i="3" l="1"/>
  <c r="H20" i="3"/>
  <c r="H28" i="3" s="1"/>
  <c r="L20" i="3"/>
  <c r="L28" i="3" s="1"/>
  <c r="L23" i="3"/>
  <c r="L27" i="3"/>
  <c r="L13" i="3"/>
  <c r="D22" i="2" l="1"/>
  <c r="D18" i="2"/>
  <c r="D20" i="2" l="1"/>
  <c r="C6" i="2"/>
  <c r="G26" i="2"/>
  <c r="D23" i="2"/>
  <c r="D21" i="2"/>
  <c r="D26" i="1"/>
  <c r="D26" i="3" l="1"/>
  <c r="C6" i="1"/>
  <c r="C6" i="3"/>
</calcChain>
</file>

<file path=xl/sharedStrings.xml><?xml version="1.0" encoding="utf-8"?>
<sst xmlns="http://schemas.openxmlformats.org/spreadsheetml/2006/main" count="283" uniqueCount="117">
  <si>
    <t>Заказчик</t>
  </si>
  <si>
    <t>АО "БЭСК"</t>
  </si>
  <si>
    <t>Сводка затрат в сумме в прогнозном уровне цен с НДС (тыс. руб.)</t>
  </si>
  <si>
    <t>4 кв. 2024 г.</t>
  </si>
  <si>
    <t>СВОДКА ЗАТРАТ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</si>
  <si>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</si>
  <si>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</si>
  <si>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</si>
  <si>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</si>
  <si>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</si>
  <si>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</si>
  <si>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</si>
  <si>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</si>
  <si>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ПИР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</si>
  <si>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</si>
  <si>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</si>
  <si>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</si>
  <si>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</si>
  <si>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Форма № 1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</si>
  <si>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</si>
  <si>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</si>
  <si>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</si>
  <si>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</si>
  <si>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50 363,28048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</si>
  <si>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</si>
  <si>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</si>
  <si>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ССРСС-О_2.1.9-7</t>
  </si>
  <si>
    <t>О_2.1.9-7 Строительство электрических сетей в п. Добчур Братского района, ул.Мира, ул.Некрасова, ул.Чкалова, ул.Терешковой,  ул.Ленина, пер.Майский, ул.Набережная, ул.Лесная,ул.Низовая, ул.Гагарина,  (ВЛ - 2,2км, ВЛИ-12,05км, ТП - 2шт: 0,8МВА/14,25км)</t>
  </si>
  <si>
    <t>Составлен(а) в базисном (текущем) уровне цен  4 кв. 2024 г.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</si>
  <si>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</si>
  <si>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</si>
  <si>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</si>
  <si>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</si>
  <si>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</si>
  <si>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</si>
  <si>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</si>
  <si>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</si>
  <si>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</si>
  <si>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</si>
  <si>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</si>
  <si>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2.1.9-7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</si>
  <si>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</si>
  <si>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</si>
  <si>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</si>
  <si>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</si>
  <si>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</si>
  <si>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</si>
  <si>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</si>
  <si>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</si>
  <si>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</si>
  <si>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</si>
  <si>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</si>
  <si>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</si>
  <si>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</si>
  <si>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</si>
  <si>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</si>
  <si>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</si>
  <si>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</si>
  <si>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</si>
  <si>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</si>
  <si>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</si>
  <si>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</si>
  <si>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</si>
  <si>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</si>
  <si>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</si>
  <si>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</si>
  <si>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</si>
  <si>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Сводный сметный расчет в сумме   34 847,3652 тыс. руб.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</si>
  <si>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</si>
  <si>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</si>
  <si>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</si>
  <si>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</si>
  <si>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</si>
  <si>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</si>
  <si>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</si>
  <si>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</si>
  <si>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</si>
  <si>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</si>
  <si>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</si>
  <si>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</si>
  <si>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</si>
  <si>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</si>
  <si>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</si>
  <si>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</si>
  <si>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</si>
  <si>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</si>
  <si>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</si>
  <si>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</si>
  <si>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</si>
  <si>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</si>
  <si>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</si>
  <si>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</si>
  <si>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</si>
  <si>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</si>
  <si>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</si>
  <si>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</si>
  <si>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2027г с НДС (тыс. руб.)</t>
  </si>
  <si>
    <t>Сводка затрат в сумме в прогнозном уровне цен 2028г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</si>
  <si>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</si>
  <si>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</si>
  <si>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</si>
  <si>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</si>
  <si>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</si>
  <si>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</si>
  <si>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</si>
  <si>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</si>
  <si>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</si>
  <si>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</si>
  <si>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</si>
  <si>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</si>
  <si>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</si>
  <si>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</si>
  <si>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</si>
  <si>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</si>
  <si>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</si>
  <si>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</si>
  <si>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О_2.1.9-7 Строительство электрических сетей в п. Добчур Братского района, ул.Мира, ул.Некрасова, ул.Чкалова, ул.Терешковой,  ул.Ленина, пер.Майский, ул.Набережная, ул.Лесная,ул.Низовая, ул.Гагарина, ул.Советская, ул.Энергетиков (ВЛ - 2,2км, ВЛИ-12,05км, ТП - 2шт: 0,8МВА/14,25км)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</si>
</sst>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0000"/>
    <numFmt numFmtId="169" formatCode="#,##0.000"/>
    <numFmt numFmtId="170" formatCode="0.00000"/>
    <numFmt numFmtId="171" formatCode="#,##0.0000"/>
    <numFmt numFmtId="172" formatCode="0.000"/>
    <numFmt numFmtId="173" formatCode="0.0000"/>
    <numFmt numFmtId="174" formatCode="#,##0.0"/>
    <numFmt numFmtId="175" formatCode="#,##0.0000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sz val="11"/>
      <color rgb="FFFF0000"/>
      <name val="Arial"/>
      <family val="1"/>
    </font>
    <font>
      <i/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10" fillId="0" borderId="0"/>
    <xf numFmtId="43" fontId="1" fillId="0" borderId="0" applyFont="0" applyFill="0" applyBorder="0" applyAlignment="0" applyProtection="0"/>
    <xf numFmtId="0" fontId="15" fillId="0" borderId="0"/>
    <xf numFmtId="0" fontId="32" fillId="0" borderId="0"/>
    <xf numFmtId="0" fontId="32" fillId="0" borderId="0"/>
  </cellStyleXfs>
  <cellXfs count="193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64" fontId="7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2" fontId="11" fillId="0" borderId="0" xfId="3" applyNumberFormat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165" fontId="12" fillId="0" borderId="5" xfId="4" applyNumberFormat="1" applyFont="1" applyFill="1" applyBorder="1" applyAlignment="1">
      <alignment vertical="center" wrapText="1"/>
    </xf>
    <xf numFmtId="166" fontId="2" fillId="0" borderId="0" xfId="2" applyNumberFormat="1"/>
    <xf numFmtId="43" fontId="12" fillId="0" borderId="5" xfId="4" applyFont="1" applyFill="1" applyBorder="1" applyAlignment="1">
      <alignment horizontal="center" vertical="center" wrapText="1"/>
    </xf>
    <xf numFmtId="167" fontId="2" fillId="0" borderId="0" xfId="2" applyNumberFormat="1"/>
    <xf numFmtId="43" fontId="12" fillId="0" borderId="5" xfId="4" applyFont="1" applyFill="1" applyBorder="1" applyAlignment="1">
      <alignment vertical="center" wrapText="1"/>
    </xf>
    <xf numFmtId="0" fontId="13" fillId="0" borderId="0" xfId="2" applyFont="1"/>
    <xf numFmtId="43" fontId="12" fillId="0" borderId="6" xfId="4" applyFont="1" applyFill="1" applyBorder="1" applyAlignment="1">
      <alignment vertical="center" wrapText="1"/>
    </xf>
    <xf numFmtId="2" fontId="2" fillId="0" borderId="0" xfId="2" applyNumberFormat="1"/>
    <xf numFmtId="0" fontId="15" fillId="0" borderId="0" xfId="5"/>
    <xf numFmtId="0" fontId="16" fillId="0" borderId="0" xfId="5" applyFont="1" applyAlignment="1">
      <alignment horizontal="right"/>
    </xf>
    <xf numFmtId="49" fontId="16" fillId="0" borderId="0" xfId="5" applyNumberFormat="1" applyFont="1"/>
    <xf numFmtId="0" fontId="16" fillId="0" borderId="0" xfId="5" applyFont="1"/>
    <xf numFmtId="0" fontId="16" fillId="0" borderId="0" xfId="5" applyFont="1" applyAlignment="1">
      <alignment wrapText="1"/>
    </xf>
    <xf numFmtId="0" fontId="16" fillId="0" borderId="0" xfId="5" applyFont="1" applyAlignment="1">
      <alignment horizontal="center"/>
    </xf>
    <xf numFmtId="49" fontId="18" fillId="0" borderId="0" xfId="5" applyNumberFormat="1" applyFont="1"/>
    <xf numFmtId="49" fontId="19" fillId="0" borderId="0" xfId="5" applyNumberFormat="1" applyFont="1"/>
    <xf numFmtId="49" fontId="20" fillId="0" borderId="0" xfId="5" applyNumberFormat="1" applyFont="1" applyAlignment="1">
      <alignment horizontal="center"/>
    </xf>
    <xf numFmtId="0" fontId="20" fillId="0" borderId="0" xfId="5" applyFont="1" applyAlignment="1">
      <alignment horizontal="center"/>
    </xf>
    <xf numFmtId="49" fontId="16" fillId="0" borderId="0" xfId="5" applyNumberFormat="1" applyFont="1" applyAlignment="1">
      <alignment wrapText="1"/>
    </xf>
    <xf numFmtId="49" fontId="17" fillId="0" borderId="0" xfId="5" applyNumberFormat="1" applyFont="1" applyAlignment="1">
      <alignment vertical="top"/>
    </xf>
    <xf numFmtId="0" fontId="17" fillId="0" borderId="0" xfId="5" applyFont="1" applyAlignment="1">
      <alignment vertical="top"/>
    </xf>
    <xf numFmtId="0" fontId="17" fillId="0" borderId="0" xfId="5" applyFont="1" applyAlignment="1">
      <alignment horizontal="center"/>
    </xf>
    <xf numFmtId="0" fontId="17" fillId="0" borderId="0" xfId="5" applyFont="1"/>
    <xf numFmtId="49" fontId="18" fillId="0" borderId="0" xfId="5" applyNumberFormat="1" applyFont="1" applyAlignment="1">
      <alignment horizontal="left"/>
    </xf>
    <xf numFmtId="49" fontId="19" fillId="0" borderId="10" xfId="5" applyNumberFormat="1" applyFont="1" applyBorder="1" applyAlignment="1">
      <alignment horizontal="center" vertical="top" wrapText="1"/>
    </xf>
    <xf numFmtId="0" fontId="19" fillId="0" borderId="10" xfId="5" applyFont="1" applyBorder="1" applyAlignment="1">
      <alignment horizontal="center" vertical="top" wrapText="1"/>
    </xf>
    <xf numFmtId="0" fontId="22" fillId="0" borderId="0" xfId="5" applyFont="1" applyAlignment="1">
      <alignment wrapText="1"/>
    </xf>
    <xf numFmtId="49" fontId="19" fillId="0" borderId="10" xfId="5" applyNumberFormat="1" applyFont="1" applyBorder="1" applyAlignment="1">
      <alignment horizontal="left" vertical="top" wrapText="1"/>
    </xf>
    <xf numFmtId="0" fontId="19" fillId="0" borderId="10" xfId="5" applyFont="1" applyBorder="1" applyAlignment="1">
      <alignment horizontal="left" vertical="top" wrapText="1"/>
    </xf>
    <xf numFmtId="168" fontId="19" fillId="0" borderId="10" xfId="5" applyNumberFormat="1" applyFont="1" applyBorder="1" applyAlignment="1">
      <alignment horizontal="right" vertical="top" wrapText="1"/>
    </xf>
    <xf numFmtId="0" fontId="19" fillId="0" borderId="10" xfId="5" applyFont="1" applyBorder="1" applyAlignment="1">
      <alignment horizontal="right" vertical="top" wrapText="1"/>
    </xf>
    <xf numFmtId="169" fontId="19" fillId="0" borderId="10" xfId="5" applyNumberFormat="1" applyFont="1" applyBorder="1" applyAlignment="1">
      <alignment horizontal="right" vertical="top" wrapText="1"/>
    </xf>
    <xf numFmtId="49" fontId="23" fillId="0" borderId="10" xfId="5" applyNumberFormat="1" applyFont="1" applyBorder="1"/>
    <xf numFmtId="168" fontId="23" fillId="0" borderId="10" xfId="5" applyNumberFormat="1" applyFont="1" applyBorder="1" applyAlignment="1">
      <alignment horizontal="right" vertical="top" wrapText="1"/>
    </xf>
    <xf numFmtId="0" fontId="23" fillId="0" borderId="10" xfId="5" applyFont="1" applyBorder="1" applyAlignment="1">
      <alignment horizontal="right" vertical="top" wrapText="1"/>
    </xf>
    <xf numFmtId="169" fontId="23" fillId="0" borderId="10" xfId="5" applyNumberFormat="1" applyFont="1" applyBorder="1" applyAlignment="1">
      <alignment horizontal="right" vertical="top"/>
    </xf>
    <xf numFmtId="0" fontId="23" fillId="0" borderId="10" xfId="5" applyFont="1" applyBorder="1" applyAlignment="1">
      <alignment horizontal="right" vertical="top"/>
    </xf>
    <xf numFmtId="168" fontId="23" fillId="0" borderId="10" xfId="5" applyNumberFormat="1" applyFont="1" applyBorder="1" applyAlignment="1">
      <alignment horizontal="right" vertical="top"/>
    </xf>
    <xf numFmtId="0" fontId="23" fillId="0" borderId="0" xfId="5" applyFont="1" applyAlignment="1">
      <alignment wrapText="1"/>
    </xf>
    <xf numFmtId="0" fontId="18" fillId="0" borderId="0" xfId="5" applyFont="1" applyAlignment="1">
      <alignment wrapText="1"/>
    </xf>
    <xf numFmtId="170" fontId="19" fillId="0" borderId="10" xfId="5" applyNumberFormat="1" applyFont="1" applyBorder="1" applyAlignment="1">
      <alignment horizontal="right" vertical="top" wrapText="1"/>
    </xf>
    <xf numFmtId="170" fontId="23" fillId="0" borderId="10" xfId="5" applyNumberFormat="1" applyFont="1" applyBorder="1" applyAlignment="1">
      <alignment horizontal="right" vertical="top"/>
    </xf>
    <xf numFmtId="171" fontId="23" fillId="0" borderId="10" xfId="5" applyNumberFormat="1" applyFont="1" applyBorder="1" applyAlignment="1">
      <alignment horizontal="right" vertical="top"/>
    </xf>
    <xf numFmtId="172" fontId="19" fillId="0" borderId="10" xfId="5" applyNumberFormat="1" applyFont="1" applyBorder="1" applyAlignment="1">
      <alignment horizontal="right" vertical="top" wrapText="1"/>
    </xf>
    <xf numFmtId="172" fontId="23" fillId="0" borderId="10" xfId="5" applyNumberFormat="1" applyFont="1" applyBorder="1" applyAlignment="1">
      <alignment horizontal="right" vertical="top"/>
    </xf>
    <xf numFmtId="171" fontId="23" fillId="0" borderId="10" xfId="5" applyNumberFormat="1" applyFont="1" applyBorder="1" applyAlignment="1">
      <alignment horizontal="right" vertical="top" wrapText="1"/>
    </xf>
    <xf numFmtId="0" fontId="19" fillId="0" borderId="0" xfId="5" applyFont="1"/>
    <xf numFmtId="0" fontId="19" fillId="0" borderId="0" xfId="5" applyFont="1" applyAlignment="1">
      <alignment wrapText="1"/>
    </xf>
    <xf numFmtId="0" fontId="24" fillId="0" borderId="0" xfId="5" applyFont="1" applyAlignment="1">
      <alignment horizontal="right"/>
    </xf>
    <xf numFmtId="49" fontId="24" fillId="0" borderId="0" xfId="5" applyNumberFormat="1" applyFont="1"/>
    <xf numFmtId="0" fontId="24" fillId="0" borderId="0" xfId="5" applyFont="1"/>
    <xf numFmtId="0" fontId="24" fillId="0" borderId="0" xfId="5" applyFont="1" applyAlignment="1">
      <alignment wrapText="1"/>
    </xf>
    <xf numFmtId="0" fontId="24" fillId="0" borderId="0" xfId="5" applyFont="1" applyAlignment="1">
      <alignment horizontal="center"/>
    </xf>
    <xf numFmtId="49" fontId="25" fillId="0" borderId="0" xfId="5" applyNumberFormat="1" applyFont="1"/>
    <xf numFmtId="49" fontId="26" fillId="0" borderId="0" xfId="5" applyNumberFormat="1" applyFont="1"/>
    <xf numFmtId="49" fontId="27" fillId="0" borderId="0" xfId="5" applyNumberFormat="1" applyFont="1" applyAlignment="1">
      <alignment horizontal="center"/>
    </xf>
    <xf numFmtId="0" fontId="27" fillId="0" borderId="0" xfId="5" applyFont="1" applyAlignment="1">
      <alignment horizontal="center"/>
    </xf>
    <xf numFmtId="49" fontId="24" fillId="0" borderId="0" xfId="5" applyNumberFormat="1" applyFont="1" applyAlignment="1">
      <alignment wrapText="1"/>
    </xf>
    <xf numFmtId="49" fontId="14" fillId="0" borderId="0" xfId="5" applyNumberFormat="1" applyFont="1" applyAlignment="1">
      <alignment vertical="top"/>
    </xf>
    <xf numFmtId="0" fontId="14" fillId="0" borderId="0" xfId="5" applyFont="1" applyAlignment="1">
      <alignment vertical="top"/>
    </xf>
    <xf numFmtId="0" fontId="14" fillId="0" borderId="0" xfId="5" applyFont="1" applyAlignment="1">
      <alignment horizontal="center"/>
    </xf>
    <xf numFmtId="0" fontId="14" fillId="0" borderId="0" xfId="5" applyFont="1"/>
    <xf numFmtId="49" fontId="25" fillId="0" borderId="0" xfId="5" applyNumberFormat="1" applyFont="1" applyAlignment="1">
      <alignment horizontal="left"/>
    </xf>
    <xf numFmtId="49" fontId="26" fillId="0" borderId="10" xfId="5" applyNumberFormat="1" applyFont="1" applyBorder="1" applyAlignment="1">
      <alignment horizontal="center" vertical="top" wrapText="1"/>
    </xf>
    <xf numFmtId="0" fontId="26" fillId="0" borderId="10" xfId="5" applyFont="1" applyBorder="1" applyAlignment="1">
      <alignment horizontal="center" vertical="top" wrapText="1"/>
    </xf>
    <xf numFmtId="0" fontId="29" fillId="0" borderId="0" xfId="5" applyFont="1" applyAlignment="1">
      <alignment wrapText="1"/>
    </xf>
    <xf numFmtId="49" fontId="26" fillId="0" borderId="10" xfId="5" applyNumberFormat="1" applyFont="1" applyBorder="1" applyAlignment="1">
      <alignment horizontal="left" vertical="top" wrapText="1"/>
    </xf>
    <xf numFmtId="0" fontId="26" fillId="0" borderId="10" xfId="5" applyFont="1" applyBorder="1" applyAlignment="1">
      <alignment horizontal="left" vertical="top" wrapText="1"/>
    </xf>
    <xf numFmtId="168" fontId="26" fillId="0" borderId="10" xfId="5" applyNumberFormat="1" applyFont="1" applyBorder="1" applyAlignment="1">
      <alignment horizontal="right" vertical="top" wrapText="1"/>
    </xf>
    <xf numFmtId="0" fontId="26" fillId="0" borderId="10" xfId="5" applyFont="1" applyBorder="1" applyAlignment="1">
      <alignment horizontal="right" vertical="top" wrapText="1"/>
    </xf>
    <xf numFmtId="169" fontId="26" fillId="0" borderId="10" xfId="5" applyNumberFormat="1" applyFont="1" applyBorder="1" applyAlignment="1">
      <alignment horizontal="right" vertical="top" wrapText="1"/>
    </xf>
    <xf numFmtId="49" fontId="30" fillId="0" borderId="10" xfId="5" applyNumberFormat="1" applyFont="1" applyBorder="1"/>
    <xf numFmtId="168" fontId="30" fillId="0" borderId="10" xfId="5" applyNumberFormat="1" applyFont="1" applyBorder="1" applyAlignment="1">
      <alignment horizontal="right" vertical="top" wrapText="1"/>
    </xf>
    <xf numFmtId="0" fontId="30" fillId="0" borderId="10" xfId="5" applyFont="1" applyBorder="1" applyAlignment="1">
      <alignment horizontal="right" vertical="top" wrapText="1"/>
    </xf>
    <xf numFmtId="169" fontId="30" fillId="0" borderId="10" xfId="5" applyNumberFormat="1" applyFont="1" applyBorder="1" applyAlignment="1">
      <alignment horizontal="right" vertical="top"/>
    </xf>
    <xf numFmtId="0" fontId="30" fillId="0" borderId="10" xfId="5" applyFont="1" applyBorder="1" applyAlignment="1">
      <alignment horizontal="right" vertical="top"/>
    </xf>
    <xf numFmtId="168" fontId="30" fillId="0" borderId="10" xfId="5" applyNumberFormat="1" applyFont="1" applyBorder="1" applyAlignment="1">
      <alignment horizontal="right" vertical="top"/>
    </xf>
    <xf numFmtId="0" fontId="30" fillId="0" borderId="0" xfId="5" applyFont="1" applyAlignment="1">
      <alignment wrapText="1"/>
    </xf>
    <xf numFmtId="0" fontId="25" fillId="0" borderId="0" xfId="5" applyFont="1" applyAlignment="1">
      <alignment wrapText="1"/>
    </xf>
    <xf numFmtId="170" fontId="26" fillId="0" borderId="10" xfId="5" applyNumberFormat="1" applyFont="1" applyBorder="1" applyAlignment="1">
      <alignment horizontal="right" vertical="top" wrapText="1"/>
    </xf>
    <xf numFmtId="170" fontId="30" fillId="0" borderId="10" xfId="5" applyNumberFormat="1" applyFont="1" applyBorder="1" applyAlignment="1">
      <alignment horizontal="right" vertical="top"/>
    </xf>
    <xf numFmtId="172" fontId="26" fillId="0" borderId="10" xfId="5" applyNumberFormat="1" applyFont="1" applyBorder="1" applyAlignment="1">
      <alignment horizontal="right" vertical="top" wrapText="1"/>
    </xf>
    <xf numFmtId="171" fontId="26" fillId="0" borderId="10" xfId="5" applyNumberFormat="1" applyFont="1" applyBorder="1" applyAlignment="1">
      <alignment horizontal="right" vertical="top" wrapText="1"/>
    </xf>
    <xf numFmtId="172" fontId="30" fillId="0" borderId="10" xfId="5" applyNumberFormat="1" applyFont="1" applyBorder="1" applyAlignment="1">
      <alignment horizontal="right" vertical="top"/>
    </xf>
    <xf numFmtId="171" fontId="30" fillId="0" borderId="10" xfId="5" applyNumberFormat="1" applyFont="1" applyBorder="1" applyAlignment="1">
      <alignment horizontal="right" vertical="top"/>
    </xf>
    <xf numFmtId="171" fontId="30" fillId="0" borderId="10" xfId="5" applyNumberFormat="1" applyFont="1" applyBorder="1" applyAlignment="1">
      <alignment horizontal="right" vertical="top" wrapText="1"/>
    </xf>
    <xf numFmtId="173" fontId="30" fillId="0" borderId="10" xfId="5" applyNumberFormat="1" applyFont="1" applyBorder="1" applyAlignment="1">
      <alignment horizontal="right" vertical="top"/>
    </xf>
    <xf numFmtId="0" fontId="31" fillId="0" borderId="0" xfId="5" applyFont="1" applyAlignment="1">
      <alignment horizontal="left" vertical="top"/>
    </xf>
    <xf numFmtId="0" fontId="26" fillId="0" borderId="0" xfId="5" applyFont="1"/>
    <xf numFmtId="0" fontId="26" fillId="0" borderId="0" xfId="5" applyFont="1" applyAlignment="1">
      <alignment wrapText="1"/>
    </xf>
    <xf numFmtId="0" fontId="33" fillId="0" borderId="10" xfId="6" applyFont="1" applyBorder="1" applyAlignment="1">
      <alignment horizontal="center" vertical="center" wrapText="1"/>
    </xf>
    <xf numFmtId="0" fontId="33" fillId="0" borderId="10" xfId="7" applyFont="1" applyBorder="1" applyAlignment="1">
      <alignment horizontal="center" wrapText="1"/>
    </xf>
    <xf numFmtId="49" fontId="34" fillId="2" borderId="10" xfId="6" applyNumberFormat="1" applyFont="1" applyFill="1" applyBorder="1" applyAlignment="1">
      <alignment horizontal="center" vertical="center" wrapText="1"/>
    </xf>
    <xf numFmtId="4" fontId="34" fillId="2" borderId="10" xfId="6" applyNumberFormat="1" applyFont="1" applyFill="1" applyBorder="1" applyAlignment="1">
      <alignment horizontal="right" vertical="center" wrapText="1"/>
    </xf>
    <xf numFmtId="49" fontId="33" fillId="0" borderId="10" xfId="6" applyNumberFormat="1" applyFont="1" applyBorder="1" applyAlignment="1">
      <alignment horizontal="center" vertical="center" wrapText="1"/>
    </xf>
    <xf numFmtId="169" fontId="33" fillId="0" borderId="10" xfId="6" applyNumberFormat="1" applyFont="1" applyBorder="1" applyAlignment="1">
      <alignment horizontal="right" vertical="center" wrapText="1"/>
    </xf>
    <xf numFmtId="4" fontId="33" fillId="0" borderId="10" xfId="6" applyNumberFormat="1" applyFont="1" applyBorder="1" applyAlignment="1">
      <alignment horizontal="right" vertical="center" wrapText="1"/>
    </xf>
    <xf numFmtId="4" fontId="33" fillId="0" borderId="10" xfId="6" applyNumberFormat="1" applyFont="1" applyBorder="1" applyAlignment="1">
      <alignment horizontal="center" vertical="center" wrapText="1"/>
    </xf>
    <xf numFmtId="4" fontId="34" fillId="2" borderId="10" xfId="6" applyNumberFormat="1" applyFont="1" applyFill="1" applyBorder="1" applyAlignment="1">
      <alignment horizontal="center" vertical="center" wrapText="1"/>
    </xf>
    <xf numFmtId="1" fontId="35" fillId="0" borderId="10" xfId="0" applyNumberFormat="1" applyFont="1" applyBorder="1" applyAlignment="1">
      <alignment horizontal="center" vertical="center" wrapText="1"/>
    </xf>
    <xf numFmtId="4" fontId="36" fillId="0" borderId="10" xfId="6" applyNumberFormat="1" applyFont="1" applyBorder="1" applyAlignment="1">
      <alignment horizontal="right" vertical="center" wrapText="1"/>
    </xf>
    <xf numFmtId="174" fontId="33" fillId="0" borderId="10" xfId="6" applyNumberFormat="1" applyFont="1" applyBorder="1" applyAlignment="1">
      <alignment horizontal="center" vertical="center" wrapText="1"/>
    </xf>
    <xf numFmtId="49" fontId="36" fillId="0" borderId="10" xfId="6" applyNumberFormat="1" applyFont="1" applyBorder="1" applyAlignment="1">
      <alignment horizontal="center" vertical="center" wrapText="1"/>
    </xf>
    <xf numFmtId="175" fontId="33" fillId="0" borderId="10" xfId="6" applyNumberFormat="1" applyFont="1" applyBorder="1" applyAlignment="1">
      <alignment horizontal="center" vertical="center" wrapText="1"/>
    </xf>
    <xf numFmtId="49" fontId="33" fillId="3" borderId="10" xfId="6" applyNumberFormat="1" applyFont="1" applyFill="1" applyBorder="1" applyAlignment="1">
      <alignment horizontal="center" vertical="center" wrapText="1"/>
    </xf>
    <xf numFmtId="4" fontId="33" fillId="3" borderId="10" xfId="6" applyNumberFormat="1" applyFont="1" applyFill="1" applyBorder="1" applyAlignment="1">
      <alignment horizontal="right" vertical="center" wrapText="1"/>
    </xf>
    <xf numFmtId="0" fontId="33" fillId="3" borderId="10" xfId="6" applyFont="1" applyFill="1" applyBorder="1" applyAlignment="1">
      <alignment horizontal="left" vertical="center" wrapText="1"/>
    </xf>
    <xf numFmtId="0" fontId="33" fillId="0" borderId="10" xfId="6" applyFont="1" applyBorder="1" applyAlignment="1">
      <alignment horizontal="left" vertical="center" wrapText="1"/>
    </xf>
    <xf numFmtId="0" fontId="36" fillId="0" borderId="10" xfId="6" applyFont="1" applyBorder="1" applyAlignment="1">
      <alignment horizontal="left" vertical="center" wrapText="1"/>
    </xf>
    <xf numFmtId="0" fontId="34" fillId="2" borderId="15" xfId="6" applyFont="1" applyFill="1" applyBorder="1" applyAlignment="1">
      <alignment horizontal="left" vertical="center" wrapText="1"/>
    </xf>
    <xf numFmtId="0" fontId="34" fillId="2" borderId="16" xfId="6" applyFont="1" applyFill="1" applyBorder="1" applyAlignment="1">
      <alignment horizontal="left" vertical="center" wrapText="1"/>
    </xf>
    <xf numFmtId="0" fontId="34" fillId="2" borderId="17" xfId="6" applyFont="1" applyFill="1" applyBorder="1" applyAlignment="1">
      <alignment horizontal="left" vertical="center" wrapText="1"/>
    </xf>
    <xf numFmtId="0" fontId="33" fillId="0" borderId="15" xfId="6" applyFont="1" applyBorder="1" applyAlignment="1">
      <alignment horizontal="left" vertical="center" wrapText="1"/>
    </xf>
    <xf numFmtId="0" fontId="33" fillId="0" borderId="17" xfId="6" applyFont="1" applyBorder="1" applyAlignment="1">
      <alignment horizontal="left" vertical="center" wrapText="1"/>
    </xf>
    <xf numFmtId="0" fontId="36" fillId="0" borderId="15" xfId="6" applyFont="1" applyBorder="1" applyAlignment="1">
      <alignment horizontal="left" vertical="center" wrapText="1"/>
    </xf>
    <xf numFmtId="0" fontId="36" fillId="0" borderId="17" xfId="6" applyFont="1" applyBorder="1" applyAlignment="1">
      <alignment horizontal="left" vertical="center" wrapText="1"/>
    </xf>
    <xf numFmtId="49" fontId="33" fillId="0" borderId="12" xfId="6" applyNumberFormat="1" applyFont="1" applyBorder="1" applyAlignment="1">
      <alignment horizontal="center" vertical="center" wrapText="1"/>
    </xf>
    <xf numFmtId="49" fontId="33" fillId="0" borderId="18" xfId="6" applyNumberFormat="1" applyFont="1" applyBorder="1" applyAlignment="1">
      <alignment horizontal="center" vertical="center" wrapText="1"/>
    </xf>
    <xf numFmtId="49" fontId="33" fillId="0" borderId="14" xfId="6" applyNumberFormat="1" applyFont="1" applyBorder="1" applyAlignment="1">
      <alignment horizontal="center" vertical="center" wrapText="1"/>
    </xf>
    <xf numFmtId="49" fontId="33" fillId="0" borderId="19" xfId="6" applyNumberFormat="1" applyFont="1" applyBorder="1" applyAlignment="1">
      <alignment horizontal="center" vertical="center" wrapText="1"/>
    </xf>
    <xf numFmtId="0" fontId="33" fillId="0" borderId="15" xfId="6" applyFont="1" applyBorder="1" applyAlignment="1">
      <alignment horizontal="center" vertical="center" wrapText="1"/>
    </xf>
    <xf numFmtId="0" fontId="33" fillId="0" borderId="16" xfId="6" applyFont="1" applyBorder="1" applyAlignment="1">
      <alignment horizontal="center" vertical="center" wrapText="1"/>
    </xf>
    <xf numFmtId="0" fontId="33" fillId="0" borderId="17" xfId="6" applyFont="1" applyBorder="1" applyAlignment="1">
      <alignment horizontal="center" vertical="center" wrapText="1"/>
    </xf>
    <xf numFmtId="0" fontId="33" fillId="0" borderId="9" xfId="6" applyFont="1" applyBorder="1" applyAlignment="1">
      <alignment horizontal="center" vertical="center" wrapText="1"/>
    </xf>
    <xf numFmtId="0" fontId="33" fillId="0" borderId="13" xfId="6" applyFont="1" applyBorder="1" applyAlignment="1">
      <alignment horizontal="center" vertical="center" wrapText="1"/>
    </xf>
    <xf numFmtId="0" fontId="33" fillId="0" borderId="15" xfId="7" applyFont="1" applyBorder="1" applyAlignment="1">
      <alignment horizontal="center" wrapText="1"/>
    </xf>
    <xf numFmtId="0" fontId="33" fillId="0" borderId="17" xfId="7" applyFont="1" applyBorder="1" applyAlignment="1">
      <alignment horizontal="center" wrapText="1"/>
    </xf>
    <xf numFmtId="0" fontId="3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 wrapText="1"/>
    </xf>
    <xf numFmtId="0" fontId="18" fillId="0" borderId="15" xfId="5" applyFont="1" applyBorder="1" applyAlignment="1">
      <alignment horizontal="right" vertical="top" wrapText="1"/>
    </xf>
    <xf numFmtId="0" fontId="18" fillId="0" borderId="17" xfId="5" applyFont="1" applyBorder="1" applyAlignment="1">
      <alignment horizontal="right" vertical="top" wrapText="1"/>
    </xf>
    <xf numFmtId="0" fontId="22" fillId="0" borderId="15" xfId="5" applyFont="1" applyBorder="1" applyAlignment="1">
      <alignment horizontal="left" vertical="center" wrapText="1"/>
    </xf>
    <xf numFmtId="0" fontId="22" fillId="0" borderId="16" xfId="5" applyFont="1" applyBorder="1" applyAlignment="1">
      <alignment horizontal="left" vertical="center" wrapText="1"/>
    </xf>
    <xf numFmtId="0" fontId="22" fillId="0" borderId="17" xfId="5" applyFont="1" applyBorder="1" applyAlignment="1">
      <alignment horizontal="left" vertical="center" wrapText="1"/>
    </xf>
    <xf numFmtId="0" fontId="23" fillId="0" borderId="15" xfId="5" applyFont="1" applyBorder="1" applyAlignment="1">
      <alignment horizontal="right" vertical="top" wrapText="1"/>
    </xf>
    <xf numFmtId="0" fontId="23" fillId="0" borderId="17" xfId="5" applyFont="1" applyBorder="1" applyAlignment="1">
      <alignment horizontal="right" vertical="top" wrapText="1"/>
    </xf>
    <xf numFmtId="0" fontId="19" fillId="0" borderId="10" xfId="5" applyFont="1" applyBorder="1" applyAlignment="1">
      <alignment horizontal="center" vertical="center" wrapText="1"/>
    </xf>
    <xf numFmtId="0" fontId="19" fillId="0" borderId="9" xfId="5" applyFont="1" applyBorder="1" applyAlignment="1">
      <alignment horizontal="center" vertical="center" wrapText="1"/>
    </xf>
    <xf numFmtId="0" fontId="19" fillId="0" borderId="13" xfId="5" applyFont="1" applyBorder="1" applyAlignment="1">
      <alignment horizontal="center" vertical="center" wrapText="1"/>
    </xf>
    <xf numFmtId="0" fontId="19" fillId="0" borderId="12" xfId="5" applyFont="1" applyBorder="1" applyAlignment="1">
      <alignment horizontal="center" vertical="center" wrapText="1"/>
    </xf>
    <xf numFmtId="0" fontId="19" fillId="0" borderId="14" xfId="5" applyFont="1" applyBorder="1" applyAlignment="1">
      <alignment horizontal="center" vertical="center" wrapText="1"/>
    </xf>
    <xf numFmtId="0" fontId="17" fillId="0" borderId="8" xfId="5" applyFont="1" applyBorder="1" applyAlignment="1">
      <alignment horizontal="center" vertical="top"/>
    </xf>
    <xf numFmtId="0" fontId="16" fillId="0" borderId="0" xfId="5" applyFont="1" applyAlignment="1">
      <alignment horizontal="left"/>
    </xf>
    <xf numFmtId="49" fontId="19" fillId="0" borderId="9" xfId="5" applyNumberFormat="1" applyFont="1" applyBorder="1" applyAlignment="1">
      <alignment horizontal="center" vertical="center" wrapText="1"/>
    </xf>
    <xf numFmtId="49" fontId="19" fillId="0" borderId="11" xfId="5" applyNumberFormat="1" applyFont="1" applyBorder="1" applyAlignment="1">
      <alignment horizontal="center" vertical="center" wrapText="1"/>
    </xf>
    <xf numFmtId="49" fontId="19" fillId="0" borderId="13" xfId="5" applyNumberFormat="1" applyFont="1" applyBorder="1" applyAlignment="1">
      <alignment horizontal="center" vertical="center" wrapText="1"/>
    </xf>
    <xf numFmtId="0" fontId="19" fillId="0" borderId="11" xfId="5" applyFont="1" applyBorder="1" applyAlignment="1">
      <alignment horizontal="center" vertical="center" wrapText="1"/>
    </xf>
    <xf numFmtId="0" fontId="16" fillId="0" borderId="0" xfId="5" applyFont="1" applyAlignment="1">
      <alignment horizontal="center" wrapText="1"/>
    </xf>
    <xf numFmtId="0" fontId="16" fillId="0" borderId="7" xfId="5" applyFont="1" applyBorder="1" applyAlignment="1">
      <alignment horizontal="left" wrapText="1"/>
    </xf>
    <xf numFmtId="0" fontId="17" fillId="0" borderId="8" xfId="5" applyFont="1" applyBorder="1" applyAlignment="1">
      <alignment horizontal="center"/>
    </xf>
    <xf numFmtId="0" fontId="16" fillId="0" borderId="0" xfId="5" applyFont="1" applyAlignment="1">
      <alignment horizontal="center"/>
    </xf>
    <xf numFmtId="0" fontId="21" fillId="0" borderId="0" xfId="5" applyFont="1" applyAlignment="1">
      <alignment horizontal="center"/>
    </xf>
    <xf numFmtId="0" fontId="25" fillId="0" borderId="15" xfId="5" applyFont="1" applyBorder="1" applyAlignment="1">
      <alignment horizontal="right" vertical="top" wrapText="1"/>
    </xf>
    <xf numFmtId="0" fontId="25" fillId="0" borderId="17" xfId="5" applyFont="1" applyBorder="1" applyAlignment="1">
      <alignment horizontal="right" vertical="top" wrapText="1"/>
    </xf>
    <xf numFmtId="0" fontId="29" fillId="0" borderId="15" xfId="5" applyFont="1" applyBorder="1" applyAlignment="1">
      <alignment horizontal="left" vertical="center" wrapText="1"/>
    </xf>
    <xf numFmtId="0" fontId="29" fillId="0" borderId="16" xfId="5" applyFont="1" applyBorder="1" applyAlignment="1">
      <alignment horizontal="left" vertical="center" wrapText="1"/>
    </xf>
    <xf numFmtId="0" fontId="29" fillId="0" borderId="17" xfId="5" applyFont="1" applyBorder="1" applyAlignment="1">
      <alignment horizontal="left" vertical="center" wrapText="1"/>
    </xf>
    <xf numFmtId="0" fontId="30" fillId="0" borderId="15" xfId="5" applyFont="1" applyBorder="1" applyAlignment="1">
      <alignment horizontal="right" vertical="top" wrapText="1"/>
    </xf>
    <xf numFmtId="0" fontId="30" fillId="0" borderId="17" xfId="5" applyFont="1" applyBorder="1" applyAlignment="1">
      <alignment horizontal="right" vertical="top" wrapText="1"/>
    </xf>
    <xf numFmtId="0" fontId="26" fillId="0" borderId="10" xfId="5" applyFont="1" applyBorder="1" applyAlignment="1">
      <alignment horizontal="center" vertical="center" wrapText="1"/>
    </xf>
    <xf numFmtId="0" fontId="26" fillId="0" borderId="9" xfId="5" applyFont="1" applyBorder="1" applyAlignment="1">
      <alignment horizontal="center" vertical="center" wrapText="1"/>
    </xf>
    <xf numFmtId="0" fontId="26" fillId="0" borderId="13" xfId="5" applyFont="1" applyBorder="1" applyAlignment="1">
      <alignment horizontal="center" vertical="center" wrapText="1"/>
    </xf>
    <xf numFmtId="0" fontId="26" fillId="0" borderId="12" xfId="5" applyFont="1" applyBorder="1" applyAlignment="1">
      <alignment horizontal="center" vertical="center" wrapText="1"/>
    </xf>
    <xf numFmtId="0" fontId="26" fillId="0" borderId="14" xfId="5" applyFont="1" applyBorder="1" applyAlignment="1">
      <alignment horizontal="center" vertical="center" wrapText="1"/>
    </xf>
    <xf numFmtId="0" fontId="14" fillId="0" borderId="8" xfId="5" applyFont="1" applyBorder="1" applyAlignment="1">
      <alignment horizontal="center" vertical="top"/>
    </xf>
    <xf numFmtId="0" fontId="24" fillId="0" borderId="0" xfId="5" applyFont="1" applyAlignment="1">
      <alignment horizontal="left"/>
    </xf>
    <xf numFmtId="49" fontId="26" fillId="0" borderId="9" xfId="5" applyNumberFormat="1" applyFont="1" applyBorder="1" applyAlignment="1">
      <alignment horizontal="center" vertical="center" wrapText="1"/>
    </xf>
    <xf numFmtId="49" fontId="26" fillId="0" borderId="11" xfId="5" applyNumberFormat="1" applyFont="1" applyBorder="1" applyAlignment="1">
      <alignment horizontal="center" vertical="center" wrapText="1"/>
    </xf>
    <xf numFmtId="49" fontId="26" fillId="0" borderId="13" xfId="5" applyNumberFormat="1" applyFont="1" applyBorder="1" applyAlignment="1">
      <alignment horizontal="center" vertical="center" wrapText="1"/>
    </xf>
    <xf numFmtId="0" fontId="26" fillId="0" borderId="11" xfId="5" applyFont="1" applyBorder="1" applyAlignment="1">
      <alignment horizontal="center" vertical="center" wrapText="1"/>
    </xf>
    <xf numFmtId="0" fontId="24" fillId="0" borderId="7" xfId="5" applyFont="1" applyBorder="1" applyAlignment="1">
      <alignment horizontal="left" wrapText="1"/>
    </xf>
    <xf numFmtId="0" fontId="14" fillId="0" borderId="8" xfId="5" applyFont="1" applyBorder="1" applyAlignment="1">
      <alignment horizontal="center"/>
    </xf>
    <xf numFmtId="0" fontId="24" fillId="0" borderId="0" xfId="5" applyFont="1" applyAlignment="1">
      <alignment horizontal="center"/>
    </xf>
    <xf numFmtId="0" fontId="28" fillId="0" borderId="0" xfId="5" applyFont="1" applyAlignment="1">
      <alignment horizontal="center"/>
    </xf>
    <xf numFmtId="0" fontId="6" fillId="0" borderId="0" xfId="1" applyFont="1" applyAlignment="1">
      <alignment horizontal="center" vertical="center" wrapText="1"/>
    </xf>
  </cellXfs>
  <cellStyles count="8">
    <cellStyle name="Normal" xfId="1" xr:uid="{EC4B46EF-E92F-490F-998B-07830F0D9B0A}"/>
    <cellStyle name="Обычный" xfId="0" builtinId="0"/>
    <cellStyle name="Обычный 2" xfId="2" xr:uid="{17A4B56A-8540-4040-BD94-4112C5903AF1}"/>
    <cellStyle name="Обычный 2 2 2 2" xfId="6" xr:uid="{AC2A7506-6AF9-44A6-99EA-8C818811B2F4}"/>
    <cellStyle name="Обычный 3" xfId="5" xr:uid="{E24E3B42-915C-4BB2-8FA0-2FE52ABAFCC6}"/>
    <cellStyle name="Обычный 7" xfId="3" xr:uid="{760B4B00-6925-4AFF-9DDD-08B661E17E1C}"/>
    <cellStyle name="СводРасч" xfId="7" xr:uid="{478D51D4-72E2-47D1-997F-DA829062BC8F}"/>
    <cellStyle name="Финансовый 2" xfId="4" xr:uid="{0760B612-7F21-4AEE-994C-3F66F748AB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048B0-2CF5-4C27-8100-1724B9B4AB15}">
  <dimension ref="A1:M54"/>
  <sheetViews>
    <sheetView tabSelected="1"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45.7109375" style="2" customWidth="1"/>
    <col min="4" max="4" width="14.140625" style="2" bestFit="1" customWidth="1"/>
    <col min="5" max="5" width="16.140625" style="2" customWidth="1"/>
    <col min="6" max="6" width="15.85546875" style="2" customWidth="1"/>
    <col min="7" max="7" width="31.1406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40" t="s">
        <v>68</v>
      </c>
      <c r="F1" s="133" t="s">
        <v>69</v>
      </c>
      <c r="G1" s="134"/>
      <c r="H1" s="137" t="s">
        <v>70</v>
      </c>
      <c r="I1" s="138"/>
      <c r="J1" s="138"/>
      <c r="K1" s="139"/>
      <c r="L1" s="140" t="s">
        <v>32</v>
      </c>
      <c r="M1" s="140" t="s">
        <v>71</v>
      </c>
    </row>
    <row r="2" spans="1:13" ht="45" x14ac:dyDescent="0.2">
      <c r="A2" s="3"/>
      <c r="B2" s="3" t="s">
        <v>0</v>
      </c>
      <c r="C2" s="4" t="s">
        <v>1</v>
      </c>
      <c r="E2" s="141"/>
      <c r="F2" s="135"/>
      <c r="G2" s="136"/>
      <c r="H2" s="107" t="s">
        <v>72</v>
      </c>
      <c r="I2" s="107" t="s">
        <v>73</v>
      </c>
      <c r="J2" s="107" t="s">
        <v>74</v>
      </c>
      <c r="K2" s="107" t="s">
        <v>75</v>
      </c>
      <c r="L2" s="141"/>
      <c r="M2" s="141"/>
    </row>
    <row r="3" spans="1:13" ht="15" x14ac:dyDescent="0.25">
      <c r="A3" s="5"/>
      <c r="B3" s="5"/>
      <c r="C3" s="5"/>
      <c r="E3" s="108">
        <v>1</v>
      </c>
      <c r="F3" s="142">
        <v>2</v>
      </c>
      <c r="G3" s="143"/>
      <c r="H3" s="108">
        <v>3</v>
      </c>
      <c r="I3" s="108">
        <v>4</v>
      </c>
      <c r="J3" s="108">
        <v>5</v>
      </c>
      <c r="K3" s="108">
        <v>6</v>
      </c>
      <c r="L3" s="108">
        <v>7</v>
      </c>
      <c r="M3" s="108">
        <v>8</v>
      </c>
    </row>
    <row r="4" spans="1:13" ht="15" x14ac:dyDescent="0.2">
      <c r="A4" s="3"/>
      <c r="B4" s="3"/>
      <c r="C4" s="3"/>
      <c r="E4" s="109" t="s">
        <v>76</v>
      </c>
      <c r="F4" s="126" t="s">
        <v>77</v>
      </c>
      <c r="G4" s="128"/>
      <c r="H4" s="110"/>
      <c r="I4" s="110"/>
      <c r="J4" s="110"/>
      <c r="K4" s="110"/>
      <c r="L4" s="110"/>
      <c r="M4" s="110"/>
    </row>
    <row r="5" spans="1:13" ht="15" x14ac:dyDescent="0.2">
      <c r="A5" s="3"/>
      <c r="B5" s="3"/>
      <c r="C5" s="3"/>
      <c r="E5" s="111" t="s">
        <v>78</v>
      </c>
      <c r="F5" s="129" t="s">
        <v>79</v>
      </c>
      <c r="G5" s="130"/>
      <c r="H5" s="112">
        <v>776.37069999999994</v>
      </c>
      <c r="I5" s="113">
        <v>67667.31366</v>
      </c>
      <c r="J5" s="113">
        <v>2406.23</v>
      </c>
      <c r="K5" s="112">
        <v>158.95704000000001</v>
      </c>
      <c r="L5" s="112">
        <f>SUM(H5:K5)</f>
        <v>71008.871399999989</v>
      </c>
      <c r="M5" s="114" t="s">
        <v>80</v>
      </c>
    </row>
    <row r="6" spans="1:13" ht="25.5" x14ac:dyDescent="0.2">
      <c r="A6" s="3"/>
      <c r="B6" s="6" t="s">
        <v>2</v>
      </c>
      <c r="C6" s="7">
        <f>C26</f>
        <v>102798.48724533923</v>
      </c>
      <c r="E6" s="111" t="s">
        <v>81</v>
      </c>
      <c r="F6" s="129" t="s">
        <v>82</v>
      </c>
      <c r="G6" s="130"/>
      <c r="H6" s="113">
        <f>H5*1.2</f>
        <v>931.64483999999993</v>
      </c>
      <c r="I6" s="113">
        <f t="shared" ref="I6:K6" si="0">I5*1.2</f>
        <v>81200.776392</v>
      </c>
      <c r="J6" s="113">
        <f t="shared" si="0"/>
        <v>2887.4760000000001</v>
      </c>
      <c r="K6" s="113">
        <f t="shared" si="0"/>
        <v>190.748448</v>
      </c>
      <c r="L6" s="113">
        <f>SUM(H6:K6)</f>
        <v>85210.645679999987</v>
      </c>
      <c r="M6" s="114" t="s">
        <v>80</v>
      </c>
    </row>
    <row r="7" spans="1:13" ht="15" x14ac:dyDescent="0.2">
      <c r="A7" s="3"/>
      <c r="B7" s="3"/>
      <c r="C7" s="3"/>
      <c r="E7" s="109" t="s">
        <v>98</v>
      </c>
      <c r="F7" s="126" t="s">
        <v>83</v>
      </c>
      <c r="G7" s="127"/>
      <c r="H7" s="127"/>
      <c r="I7" s="128"/>
      <c r="J7" s="110"/>
      <c r="K7" s="110"/>
      <c r="L7" s="110"/>
      <c r="M7" s="115"/>
    </row>
    <row r="8" spans="1:13" ht="18.75" x14ac:dyDescent="0.2">
      <c r="A8" s="5"/>
      <c r="B8" s="5"/>
      <c r="C8" s="5"/>
      <c r="E8" s="111" t="s">
        <v>99</v>
      </c>
      <c r="F8" s="129" t="s">
        <v>84</v>
      </c>
      <c r="G8" s="130"/>
      <c r="H8" s="113"/>
      <c r="I8" s="113"/>
      <c r="J8" s="113"/>
      <c r="K8" s="113"/>
      <c r="L8" s="116">
        <f>SUM(H8:K8)</f>
        <v>0</v>
      </c>
      <c r="M8" s="114" t="s">
        <v>80</v>
      </c>
    </row>
    <row r="9" spans="1:13" ht="18.75" x14ac:dyDescent="0.2">
      <c r="A9" s="3"/>
      <c r="B9" s="3"/>
      <c r="C9" s="3"/>
      <c r="E9" s="111" t="s">
        <v>100</v>
      </c>
      <c r="F9" s="129" t="s">
        <v>85</v>
      </c>
      <c r="G9" s="130"/>
      <c r="H9" s="113"/>
      <c r="I9" s="113"/>
      <c r="J9" s="113"/>
      <c r="K9" s="113"/>
      <c r="L9" s="116">
        <f>SUM(H9:K9)</f>
        <v>0</v>
      </c>
      <c r="M9" s="114" t="s">
        <v>80</v>
      </c>
    </row>
    <row r="10" spans="1:13" ht="18.75" x14ac:dyDescent="0.2">
      <c r="A10" s="3"/>
      <c r="B10" s="8" t="s">
        <v>3</v>
      </c>
      <c r="C10" s="3"/>
      <c r="E10" s="111" t="s">
        <v>101</v>
      </c>
      <c r="F10" s="129" t="s">
        <v>86</v>
      </c>
      <c r="G10" s="130"/>
      <c r="H10" s="113">
        <v>728.35384999999997</v>
      </c>
      <c r="I10" s="113">
        <v>39919.499830000001</v>
      </c>
      <c r="J10" s="113">
        <v>1203.115</v>
      </c>
      <c r="K10" s="113">
        <v>118.43172</v>
      </c>
      <c r="L10" s="116">
        <f t="shared" ref="L10:L12" si="1">SUM(H10:K10)</f>
        <v>41969.400399999999</v>
      </c>
      <c r="M10" s="114" t="s">
        <v>80</v>
      </c>
    </row>
    <row r="11" spans="1:13" ht="18.75" x14ac:dyDescent="0.2">
      <c r="A11" s="3"/>
      <c r="B11" s="3"/>
      <c r="C11" s="3"/>
      <c r="E11" s="111" t="s">
        <v>102</v>
      </c>
      <c r="F11" s="129" t="s">
        <v>87</v>
      </c>
      <c r="G11" s="130"/>
      <c r="H11" s="113">
        <v>48.016849999999998</v>
      </c>
      <c r="I11" s="113">
        <v>27747.813829999999</v>
      </c>
      <c r="J11" s="113">
        <v>1203.115</v>
      </c>
      <c r="K11" s="113">
        <v>40.525320000000001</v>
      </c>
      <c r="L11" s="116">
        <f t="shared" si="1"/>
        <v>29039.471000000001</v>
      </c>
      <c r="M11" s="114" t="s">
        <v>80</v>
      </c>
    </row>
    <row r="12" spans="1:13" ht="18.75" x14ac:dyDescent="0.2">
      <c r="A12" s="9"/>
      <c r="B12" s="144" t="s">
        <v>4</v>
      </c>
      <c r="C12" s="144"/>
      <c r="E12" s="111" t="s">
        <v>103</v>
      </c>
      <c r="F12" s="129" t="s">
        <v>88</v>
      </c>
      <c r="G12" s="130"/>
      <c r="H12" s="113"/>
      <c r="I12" s="113"/>
      <c r="J12" s="113"/>
      <c r="K12" s="113"/>
      <c r="L12" s="116">
        <f t="shared" si="1"/>
        <v>0</v>
      </c>
      <c r="M12" s="114" t="s">
        <v>80</v>
      </c>
    </row>
    <row r="13" spans="1:13" ht="15" x14ac:dyDescent="0.2">
      <c r="A13" s="3"/>
      <c r="B13" s="3"/>
      <c r="C13" s="3"/>
      <c r="E13" s="111"/>
      <c r="F13" s="131" t="s">
        <v>89</v>
      </c>
      <c r="G13" s="132"/>
      <c r="H13" s="117">
        <f>SUM(H8:H12)</f>
        <v>776.37069999999994</v>
      </c>
      <c r="I13" s="117">
        <f>SUM(I8:I12)</f>
        <v>67667.31366</v>
      </c>
      <c r="J13" s="117">
        <f>SUM(J8:J12)</f>
        <v>2406.23</v>
      </c>
      <c r="K13" s="117">
        <f>SUM(K8:K12)</f>
        <v>158.95704000000001</v>
      </c>
      <c r="L13" s="117">
        <f>SUM(L8:L12)</f>
        <v>71008.871400000004</v>
      </c>
      <c r="M13" s="114" t="s">
        <v>80</v>
      </c>
    </row>
    <row r="14" spans="1:13" ht="63" customHeight="1" x14ac:dyDescent="0.2">
      <c r="A14" s="3"/>
      <c r="B14" s="192" t="s">
        <v>116</v>
      </c>
      <c r="C14" s="192"/>
      <c r="E14" s="109" t="s">
        <v>104</v>
      </c>
      <c r="F14" s="126" t="s">
        <v>90</v>
      </c>
      <c r="G14" s="127"/>
      <c r="H14" s="127"/>
      <c r="I14" s="127"/>
      <c r="J14" s="128"/>
      <c r="K14" s="110"/>
      <c r="L14" s="110"/>
      <c r="M14" s="115"/>
    </row>
    <row r="15" spans="1:13" ht="15" x14ac:dyDescent="0.2">
      <c r="A15" s="5"/>
      <c r="B15" s="145" t="s">
        <v>5</v>
      </c>
      <c r="C15" s="145"/>
      <c r="E15" s="111" t="s">
        <v>105</v>
      </c>
      <c r="F15" s="124" t="s">
        <v>84</v>
      </c>
      <c r="G15" s="124"/>
      <c r="H15" s="113">
        <f>H8*$M$15/100</f>
        <v>0</v>
      </c>
      <c r="I15" s="113">
        <f t="shared" ref="I15:L15" si="2">I8*$M$15/100</f>
        <v>0</v>
      </c>
      <c r="J15" s="113">
        <f t="shared" si="2"/>
        <v>0</v>
      </c>
      <c r="K15" s="113">
        <f t="shared" si="2"/>
        <v>0</v>
      </c>
      <c r="L15" s="113">
        <f t="shared" si="2"/>
        <v>0</v>
      </c>
      <c r="M15" s="118">
        <v>107.8</v>
      </c>
    </row>
    <row r="16" spans="1:13" ht="15" x14ac:dyDescent="0.2">
      <c r="A16" s="3"/>
      <c r="B16" s="3"/>
      <c r="C16" s="3"/>
      <c r="E16" s="111" t="s">
        <v>106</v>
      </c>
      <c r="F16" s="124" t="s">
        <v>85</v>
      </c>
      <c r="G16" s="124"/>
      <c r="H16" s="113">
        <f>H9*$M$15/100*$M$16/100</f>
        <v>0</v>
      </c>
      <c r="I16" s="113">
        <f t="shared" ref="I16:L16" si="3">I9*$M$15/100*$M$16/100</f>
        <v>0</v>
      </c>
      <c r="J16" s="113">
        <f t="shared" si="3"/>
        <v>0</v>
      </c>
      <c r="K16" s="113">
        <f t="shared" si="3"/>
        <v>0</v>
      </c>
      <c r="L16" s="113">
        <f t="shared" si="3"/>
        <v>0</v>
      </c>
      <c r="M16" s="118">
        <v>105.3</v>
      </c>
    </row>
    <row r="17" spans="1:13" ht="15" x14ac:dyDescent="0.2">
      <c r="A17" s="3"/>
      <c r="B17" s="3"/>
      <c r="C17" s="3"/>
      <c r="E17" s="111" t="s">
        <v>107</v>
      </c>
      <c r="F17" s="124" t="s">
        <v>86</v>
      </c>
      <c r="G17" s="124"/>
      <c r="H17" s="113">
        <f>H10*$M$15/100*$M$16/100*$M$17/100</f>
        <v>863.15750480919974</v>
      </c>
      <c r="I17" s="113">
        <f t="shared" ref="I17:L17" si="4">I10*$M$15/100*$M$16/100*$M$17/100</f>
        <v>47307.796706908419</v>
      </c>
      <c r="J17" s="113">
        <f t="shared" si="4"/>
        <v>1425.7873990760399</v>
      </c>
      <c r="K17" s="113">
        <f t="shared" si="4"/>
        <v>140.35105042070111</v>
      </c>
      <c r="L17" s="113">
        <f t="shared" si="4"/>
        <v>49737.092661214359</v>
      </c>
      <c r="M17" s="118">
        <v>104.4</v>
      </c>
    </row>
    <row r="18" spans="1:13" ht="28.5" x14ac:dyDescent="0.2">
      <c r="A18" s="11" t="s">
        <v>6</v>
      </c>
      <c r="B18" s="12" t="s">
        <v>7</v>
      </c>
      <c r="C18" s="13" t="s">
        <v>8</v>
      </c>
      <c r="E18" s="111" t="s">
        <v>108</v>
      </c>
      <c r="F18" s="124" t="s">
        <v>87</v>
      </c>
      <c r="G18" s="124"/>
      <c r="H18" s="113">
        <f>H11*$M$15/100*$M$16/100*$M$17/100*$M$18/100</f>
        <v>59.407570962834498</v>
      </c>
      <c r="I18" s="113">
        <f t="shared" ref="I18:L18" si="5">I11*$M$15/100*$M$16/100*$M$17/100*$M$18/100</f>
        <v>34330.244886310647</v>
      </c>
      <c r="J18" s="113">
        <f>J11*$M$15/100*$M$16/100*$M$17/100*$M$18/100</f>
        <v>1488.5220446353858</v>
      </c>
      <c r="K18" s="113">
        <f t="shared" si="5"/>
        <v>50.138874659449257</v>
      </c>
      <c r="L18" s="113">
        <f t="shared" si="5"/>
        <v>35928.313376568316</v>
      </c>
      <c r="M18" s="118">
        <v>104.4</v>
      </c>
    </row>
    <row r="19" spans="1:13" ht="15" x14ac:dyDescent="0.2">
      <c r="A19" s="11">
        <v>1</v>
      </c>
      <c r="B19" s="12">
        <v>2</v>
      </c>
      <c r="C19" s="14">
        <v>3</v>
      </c>
      <c r="E19" s="111" t="s">
        <v>109</v>
      </c>
      <c r="F19" s="124" t="s">
        <v>88</v>
      </c>
      <c r="G19" s="124"/>
      <c r="H19" s="113">
        <f>H12*$M$15/100*$M$16/100*$M$17/100*$M$18/100*$M$19/100</f>
        <v>0</v>
      </c>
      <c r="I19" s="113">
        <f t="shared" ref="I19:L19" si="6">I12*$M$15/100*$M$16/100*$M$17/100*$M$18/100*$M$19/100</f>
        <v>0</v>
      </c>
      <c r="J19" s="113">
        <f t="shared" si="6"/>
        <v>0</v>
      </c>
      <c r="K19" s="113">
        <f t="shared" si="6"/>
        <v>0</v>
      </c>
      <c r="L19" s="113">
        <f t="shared" si="6"/>
        <v>0</v>
      </c>
      <c r="M19" s="118">
        <v>104.4</v>
      </c>
    </row>
    <row r="20" spans="1:13" ht="15" x14ac:dyDescent="0.2">
      <c r="A20" s="15">
        <v>1</v>
      </c>
      <c r="B20" s="16" t="s">
        <v>9</v>
      </c>
      <c r="C20" s="17">
        <v>71008.871400000004</v>
      </c>
      <c r="E20" s="119"/>
      <c r="F20" s="125" t="s">
        <v>89</v>
      </c>
      <c r="G20" s="125"/>
      <c r="H20" s="117">
        <f>SUM(H15:H19)</f>
        <v>922.56507577203422</v>
      </c>
      <c r="I20" s="117">
        <f t="shared" ref="I20:K20" si="7">SUM(I15:I19)</f>
        <v>81638.041593219066</v>
      </c>
      <c r="J20" s="117">
        <f t="shared" si="7"/>
        <v>2914.309443711426</v>
      </c>
      <c r="K20" s="117">
        <f t="shared" si="7"/>
        <v>190.48992508015039</v>
      </c>
      <c r="L20" s="117">
        <f>SUM(L15:L19)</f>
        <v>85665.406037782668</v>
      </c>
      <c r="M20" s="120"/>
    </row>
    <row r="21" spans="1:13" ht="15" x14ac:dyDescent="0.2">
      <c r="A21" s="15">
        <v>1.1000000000000001</v>
      </c>
      <c r="B21" s="16" t="s">
        <v>10</v>
      </c>
      <c r="C21" s="19">
        <v>67667.31366</v>
      </c>
      <c r="E21" s="109" t="s">
        <v>110</v>
      </c>
      <c r="F21" s="126" t="s">
        <v>93</v>
      </c>
      <c r="G21" s="127"/>
      <c r="H21" s="127"/>
      <c r="I21" s="127"/>
      <c r="J21" s="128"/>
      <c r="K21" s="113"/>
      <c r="L21" s="113"/>
      <c r="M21" s="120"/>
    </row>
    <row r="22" spans="1:13" ht="15" x14ac:dyDescent="0.2">
      <c r="A22" s="15">
        <v>1.2</v>
      </c>
      <c r="B22" s="16" t="s">
        <v>11</v>
      </c>
      <c r="C22" s="21">
        <v>2406.23</v>
      </c>
      <c r="E22" s="111" t="s">
        <v>111</v>
      </c>
      <c r="F22" s="124" t="s">
        <v>84</v>
      </c>
      <c r="G22" s="124"/>
      <c r="H22" s="113">
        <f>H8*$M$22/100*1.2</f>
        <v>0</v>
      </c>
      <c r="I22" s="113">
        <f t="shared" ref="I22:K22" si="8">I8*$M$22/100*1.2</f>
        <v>0</v>
      </c>
      <c r="J22" s="113">
        <f t="shared" si="8"/>
        <v>0</v>
      </c>
      <c r="K22" s="113">
        <f t="shared" si="8"/>
        <v>0</v>
      </c>
      <c r="L22" s="113">
        <f>SUM(H22:K22)</f>
        <v>0</v>
      </c>
      <c r="M22" s="118">
        <v>107.8</v>
      </c>
    </row>
    <row r="23" spans="1:13" ht="15" x14ac:dyDescent="0.2">
      <c r="A23" s="15">
        <v>1.3</v>
      </c>
      <c r="B23" s="16" t="s">
        <v>12</v>
      </c>
      <c r="C23" s="21">
        <v>935.32773999999995</v>
      </c>
      <c r="E23" s="111" t="s">
        <v>112</v>
      </c>
      <c r="F23" s="124" t="s">
        <v>85</v>
      </c>
      <c r="G23" s="124"/>
      <c r="H23" s="113">
        <f>H9*$M$22/100*$M$23/100*1.2</f>
        <v>0</v>
      </c>
      <c r="I23" s="113">
        <f t="shared" ref="I23:K23" si="9">I9*$M$22/100*$M$23/100*1.2</f>
        <v>0</v>
      </c>
      <c r="J23" s="113">
        <f t="shared" si="9"/>
        <v>0</v>
      </c>
      <c r="K23" s="113">
        <f t="shared" si="9"/>
        <v>0</v>
      </c>
      <c r="L23" s="113">
        <f t="shared" ref="L23:L26" si="10">SUM(H23:K23)</f>
        <v>0</v>
      </c>
      <c r="M23" s="118">
        <v>105.3</v>
      </c>
    </row>
    <row r="24" spans="1:13" ht="15" x14ac:dyDescent="0.2">
      <c r="A24" s="15">
        <v>2</v>
      </c>
      <c r="B24" s="16" t="s">
        <v>14</v>
      </c>
      <c r="C24" s="21">
        <v>85210.645680000001</v>
      </c>
      <c r="E24" s="111" t="s">
        <v>113</v>
      </c>
      <c r="F24" s="124" t="s">
        <v>86</v>
      </c>
      <c r="G24" s="124"/>
      <c r="H24" s="113">
        <f>H10*$M$22/100*$M$23/100*$M$24/100*1.2</f>
        <v>1035.7890057710397</v>
      </c>
      <c r="I24" s="113">
        <f t="shared" ref="I24:K24" si="11">I10*$M$22/100*$M$23/100*$M$24/100*1.2</f>
        <v>56769.356048290101</v>
      </c>
      <c r="J24" s="113">
        <f t="shared" si="11"/>
        <v>1710.944878891248</v>
      </c>
      <c r="K24" s="113">
        <f t="shared" si="11"/>
        <v>168.42126050484134</v>
      </c>
      <c r="L24" s="113">
        <f t="shared" si="10"/>
        <v>59684.511193457227</v>
      </c>
      <c r="M24" s="118">
        <v>104.4</v>
      </c>
    </row>
    <row r="25" spans="1:13" ht="15" x14ac:dyDescent="0.2">
      <c r="A25" s="15">
        <v>2.1</v>
      </c>
      <c r="B25" s="16" t="s">
        <v>15</v>
      </c>
      <c r="C25" s="21">
        <v>14201.774280000001</v>
      </c>
      <c r="E25" s="111" t="s">
        <v>114</v>
      </c>
      <c r="F25" s="124" t="s">
        <v>87</v>
      </c>
      <c r="G25" s="124"/>
      <c r="H25" s="113">
        <f>H11*$M$22/100*$M$23/100*$M$24/100*$M$25/100*1.2</f>
        <v>71.289085155401395</v>
      </c>
      <c r="I25" s="113">
        <f t="shared" ref="I25:K25" si="12">I11*$M$22/100*$M$23/100*$M$24/100*$M$25/100*1.2</f>
        <v>41196.293863572777</v>
      </c>
      <c r="J25" s="113">
        <f t="shared" si="12"/>
        <v>1786.2264535624629</v>
      </c>
      <c r="K25" s="113">
        <f t="shared" si="12"/>
        <v>60.166649591339109</v>
      </c>
      <c r="L25" s="113">
        <f t="shared" si="10"/>
        <v>43113.976051881982</v>
      </c>
      <c r="M25" s="118">
        <v>104.4</v>
      </c>
    </row>
    <row r="26" spans="1:13" ht="24" x14ac:dyDescent="0.2">
      <c r="A26" s="15">
        <v>3</v>
      </c>
      <c r="B26" s="16" t="s">
        <v>16</v>
      </c>
      <c r="C26" s="23">
        <v>102798.48724533923</v>
      </c>
      <c r="D26" s="20">
        <f>C26/1.2</f>
        <v>85665.406037782697</v>
      </c>
      <c r="E26" s="111" t="s">
        <v>115</v>
      </c>
      <c r="F26" s="124" t="s">
        <v>88</v>
      </c>
      <c r="G26" s="124"/>
      <c r="H26" s="113">
        <f>H12*$M$22/100*$M$23/100*$M$24/100*$M$25/100*$M$26/100*1.2</f>
        <v>0</v>
      </c>
      <c r="I26" s="113">
        <f t="shared" ref="I26:K26" si="13">I12*$M$22/100*$M$23/100*$M$24/100*$M$25/100*$M$26/100*1.2</f>
        <v>0</v>
      </c>
      <c r="J26" s="113">
        <f t="shared" si="13"/>
        <v>0</v>
      </c>
      <c r="K26" s="113">
        <f t="shared" si="13"/>
        <v>0</v>
      </c>
      <c r="L26" s="113">
        <f t="shared" si="10"/>
        <v>0</v>
      </c>
      <c r="M26" s="118">
        <v>104.4</v>
      </c>
    </row>
    <row r="27" spans="1:13" ht="15" x14ac:dyDescent="0.2">
      <c r="A27" s="3"/>
      <c r="C27" s="3"/>
      <c r="E27" s="111"/>
      <c r="F27" s="125" t="s">
        <v>89</v>
      </c>
      <c r="G27" s="125"/>
      <c r="H27" s="117">
        <f>SUM(H22:H26)</f>
        <v>1107.0780909264411</v>
      </c>
      <c r="I27" s="117">
        <f t="shared" ref="I27:K27" si="14">SUM(I22:I26)</f>
        <v>97965.649911862885</v>
      </c>
      <c r="J27" s="117">
        <f t="shared" si="14"/>
        <v>3497.1713324537109</v>
      </c>
      <c r="K27" s="117">
        <f t="shared" si="14"/>
        <v>228.58791009618045</v>
      </c>
      <c r="L27" s="117">
        <f>SUM(L22:L26)</f>
        <v>102798.4872453392</v>
      </c>
      <c r="M27" s="120"/>
    </row>
    <row r="28" spans="1:13" ht="25.5" customHeight="1" x14ac:dyDescent="0.2">
      <c r="A28" s="146" t="s">
        <v>17</v>
      </c>
      <c r="B28" s="146"/>
      <c r="C28" s="146"/>
      <c r="E28" s="121" t="s">
        <v>91</v>
      </c>
      <c r="F28" s="123" t="s">
        <v>94</v>
      </c>
      <c r="G28" s="123"/>
      <c r="H28" s="122">
        <f>H20</f>
        <v>922.56507577203422</v>
      </c>
      <c r="I28" s="122">
        <f t="shared" ref="I28" si="15">I20</f>
        <v>81638.041593219066</v>
      </c>
      <c r="J28" s="122">
        <f>J20</f>
        <v>2914.309443711426</v>
      </c>
      <c r="K28" s="122">
        <f>K20</f>
        <v>190.48992508015039</v>
      </c>
      <c r="L28" s="122">
        <f>L20</f>
        <v>85665.406037782668</v>
      </c>
      <c r="M28" s="114" t="s">
        <v>80</v>
      </c>
    </row>
    <row r="29" spans="1:13" ht="15" x14ac:dyDescent="0.2">
      <c r="E29" s="121" t="s">
        <v>92</v>
      </c>
      <c r="F29" s="123" t="s">
        <v>95</v>
      </c>
      <c r="G29" s="123"/>
      <c r="H29" s="122">
        <f>H27</f>
        <v>1107.0780909264411</v>
      </c>
      <c r="I29" s="122">
        <f t="shared" ref="I29:K29" si="16">I27</f>
        <v>97965.649911862885</v>
      </c>
      <c r="J29" s="122">
        <f t="shared" si="16"/>
        <v>3497.1713324537109</v>
      </c>
      <c r="K29" s="122">
        <f t="shared" si="16"/>
        <v>228.58791009618045</v>
      </c>
      <c r="L29" s="122">
        <f>SUM(H29:K29)</f>
        <v>102798.48724533922</v>
      </c>
      <c r="M29" s="114" t="s">
        <v>80</v>
      </c>
    </row>
    <row r="31" spans="1:13" ht="15" customHeight="1" x14ac:dyDescent="0.2"/>
    <row r="32" spans="1:13" x14ac:dyDescent="0.2">
      <c r="C32" s="24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B12:C12"/>
    <mergeCell ref="B14:C14"/>
    <mergeCell ref="B15:C15"/>
    <mergeCell ref="A28:C28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0C2DD-A095-4228-A9CA-A84EE1CCAE78}">
  <sheetPr>
    <pageSetUpPr fitToPage="1"/>
  </sheetPr>
  <dimension ref="A1:W45"/>
  <sheetViews>
    <sheetView topLeftCell="A7" workbookViewId="0">
      <selection activeCell="B15" sqref="B15:G15"/>
    </sheetView>
  </sheetViews>
  <sheetFormatPr defaultColWidth="9.140625" defaultRowHeight="11.25" customHeight="1" x14ac:dyDescent="0.2"/>
  <cols>
    <col min="1" max="1" width="6.7109375" style="32" customWidth="1"/>
    <col min="2" max="2" width="20.140625" style="32" customWidth="1"/>
    <col min="3" max="3" width="32.7109375" style="63" customWidth="1"/>
    <col min="4" max="8" width="14" style="63" customWidth="1"/>
    <col min="9" max="9" width="9.140625" style="63"/>
    <col min="10" max="14" width="88.7109375" style="64" hidden="1" customWidth="1"/>
    <col min="15" max="20" width="108.85546875" style="64" hidden="1" customWidth="1"/>
    <col min="21" max="21" width="129.5703125" style="64" hidden="1" customWidth="1"/>
    <col min="22" max="23" width="52.85546875" style="64" hidden="1" customWidth="1"/>
    <col min="24" max="16384" width="9.140625" style="63"/>
  </cols>
  <sheetData>
    <row r="1" spans="1:20" s="25" customFormat="1" ht="15" x14ac:dyDescent="0.25">
      <c r="H1" s="26" t="s">
        <v>18</v>
      </c>
    </row>
    <row r="2" spans="1:20" s="25" customFormat="1" ht="15" x14ac:dyDescent="0.25">
      <c r="A2" s="27"/>
      <c r="B2" s="27"/>
      <c r="C2" s="28"/>
      <c r="D2" s="28"/>
      <c r="E2" s="28"/>
      <c r="F2" s="28"/>
      <c r="G2" s="28"/>
      <c r="H2" s="26"/>
    </row>
    <row r="3" spans="1:20" s="25" customFormat="1" ht="15" x14ac:dyDescent="0.25">
      <c r="A3" s="27"/>
      <c r="B3" s="27"/>
      <c r="C3" s="28"/>
      <c r="D3" s="28"/>
      <c r="E3" s="28"/>
      <c r="F3" s="28"/>
      <c r="G3" s="28"/>
      <c r="H3" s="26"/>
    </row>
    <row r="4" spans="1:20" s="25" customFormat="1" ht="15" x14ac:dyDescent="0.25">
      <c r="A4" s="27"/>
      <c r="B4" s="27" t="s">
        <v>0</v>
      </c>
      <c r="C4" s="166" t="s">
        <v>19</v>
      </c>
      <c r="D4" s="166"/>
      <c r="E4" s="166"/>
      <c r="F4" s="166"/>
      <c r="G4" s="166"/>
      <c r="H4" s="28"/>
      <c r="J4" s="29" t="s">
        <v>19</v>
      </c>
      <c r="K4" s="29" t="s">
        <v>20</v>
      </c>
      <c r="L4" s="29" t="s">
        <v>20</v>
      </c>
      <c r="M4" s="29" t="s">
        <v>20</v>
      </c>
      <c r="N4" s="29" t="s">
        <v>20</v>
      </c>
    </row>
    <row r="5" spans="1:20" s="25" customFormat="1" ht="10.5" customHeight="1" x14ac:dyDescent="0.25">
      <c r="A5" s="27"/>
      <c r="B5" s="27"/>
      <c r="C5" s="167" t="s">
        <v>21</v>
      </c>
      <c r="D5" s="167"/>
      <c r="E5" s="167"/>
      <c r="F5" s="167"/>
      <c r="G5" s="167"/>
      <c r="H5" s="28"/>
    </row>
    <row r="6" spans="1:20" s="25" customFormat="1" ht="17.25" customHeight="1" x14ac:dyDescent="0.25">
      <c r="A6" s="27"/>
      <c r="B6" s="28" t="s">
        <v>22</v>
      </c>
      <c r="C6" s="30"/>
      <c r="D6" s="30"/>
      <c r="E6" s="30"/>
      <c r="F6" s="30"/>
      <c r="G6" s="30"/>
      <c r="H6" s="28"/>
    </row>
    <row r="7" spans="1:20" s="25" customFormat="1" ht="17.25" customHeight="1" x14ac:dyDescent="0.25">
      <c r="A7" s="27"/>
      <c r="B7" s="27"/>
      <c r="C7" s="30"/>
      <c r="D7" s="30"/>
      <c r="E7" s="30"/>
      <c r="F7" s="30"/>
      <c r="G7" s="30"/>
      <c r="H7" s="28"/>
    </row>
    <row r="8" spans="1:20" s="25" customFormat="1" ht="17.25" customHeight="1" x14ac:dyDescent="0.25">
      <c r="A8" s="27"/>
      <c r="B8" s="31" t="s">
        <v>23</v>
      </c>
      <c r="C8" s="30"/>
      <c r="D8" s="30"/>
      <c r="E8" s="30"/>
      <c r="F8" s="30"/>
      <c r="G8" s="30"/>
      <c r="H8" s="28"/>
    </row>
    <row r="9" spans="1:20" s="25" customFormat="1" ht="17.25" customHeight="1" x14ac:dyDescent="0.25">
      <c r="A9" s="27"/>
      <c r="B9" s="32" t="s">
        <v>24</v>
      </c>
      <c r="D9" s="26"/>
      <c r="E9" s="30"/>
      <c r="F9" s="30"/>
      <c r="G9" s="30"/>
      <c r="H9" s="28"/>
    </row>
    <row r="10" spans="1:20" s="25" customFormat="1" ht="17.25" customHeight="1" x14ac:dyDescent="0.25">
      <c r="A10" s="27"/>
      <c r="B10" s="27"/>
      <c r="C10" s="168"/>
      <c r="D10" s="168"/>
      <c r="E10" s="168"/>
      <c r="F10" s="168"/>
      <c r="G10" s="168"/>
      <c r="H10" s="28"/>
    </row>
    <row r="11" spans="1:20" s="25" customFormat="1" ht="11.25" customHeight="1" x14ac:dyDescent="0.25">
      <c r="A11" s="33"/>
      <c r="B11" s="33"/>
      <c r="C11" s="167" t="s">
        <v>25</v>
      </c>
      <c r="D11" s="167"/>
      <c r="E11" s="167"/>
      <c r="F11" s="167"/>
      <c r="G11" s="167"/>
      <c r="H11" s="34"/>
    </row>
    <row r="12" spans="1:20" s="25" customFormat="1" ht="11.25" customHeight="1" x14ac:dyDescent="0.25">
      <c r="A12" s="33"/>
      <c r="B12" s="33"/>
      <c r="C12" s="30"/>
      <c r="D12" s="30"/>
      <c r="E12" s="30"/>
      <c r="F12" s="30"/>
      <c r="G12" s="30"/>
      <c r="H12" s="34"/>
    </row>
    <row r="13" spans="1:20" s="25" customFormat="1" ht="18" x14ac:dyDescent="0.25">
      <c r="A13" s="33"/>
      <c r="B13" s="169" t="s">
        <v>26</v>
      </c>
      <c r="C13" s="169"/>
      <c r="D13" s="169"/>
      <c r="E13" s="169"/>
      <c r="F13" s="169"/>
      <c r="G13" s="169"/>
      <c r="H13" s="34"/>
    </row>
    <row r="14" spans="1:20" s="25" customFormat="1" ht="11.25" customHeight="1" x14ac:dyDescent="0.25">
      <c r="A14" s="33"/>
      <c r="B14" s="33"/>
      <c r="C14" s="30"/>
      <c r="D14" s="30"/>
      <c r="E14" s="30"/>
      <c r="F14" s="30"/>
      <c r="G14" s="30"/>
      <c r="H14" s="34"/>
    </row>
    <row r="15" spans="1:20" s="25" customFormat="1" ht="23.25" x14ac:dyDescent="0.25">
      <c r="A15" s="35"/>
      <c r="B15" s="165" t="s">
        <v>116</v>
      </c>
      <c r="C15" s="165"/>
      <c r="D15" s="165"/>
      <c r="E15" s="165"/>
      <c r="F15" s="165"/>
      <c r="G15" s="165"/>
      <c r="H15" s="29"/>
      <c r="O15" s="29" t="s">
        <v>27</v>
      </c>
      <c r="P15" s="29" t="s">
        <v>20</v>
      </c>
      <c r="Q15" s="29" t="s">
        <v>20</v>
      </c>
      <c r="R15" s="29" t="s">
        <v>20</v>
      </c>
      <c r="S15" s="29" t="s">
        <v>20</v>
      </c>
      <c r="T15" s="29" t="s">
        <v>20</v>
      </c>
    </row>
    <row r="16" spans="1:20" s="25" customFormat="1" ht="13.5" customHeight="1" x14ac:dyDescent="0.25">
      <c r="A16" s="36"/>
      <c r="B16" s="159" t="s">
        <v>5</v>
      </c>
      <c r="C16" s="159"/>
      <c r="D16" s="159"/>
      <c r="E16" s="159"/>
      <c r="F16" s="159"/>
      <c r="G16" s="159"/>
      <c r="H16" s="37"/>
    </row>
    <row r="17" spans="1:23" s="25" customFormat="1" ht="9.75" customHeight="1" x14ac:dyDescent="0.25">
      <c r="A17" s="27"/>
      <c r="B17" s="27"/>
      <c r="C17" s="28"/>
      <c r="D17" s="38"/>
      <c r="E17" s="38"/>
      <c r="F17" s="38"/>
      <c r="G17" s="39"/>
      <c r="H17" s="39"/>
    </row>
    <row r="18" spans="1:23" s="25" customFormat="1" ht="15" x14ac:dyDescent="0.25">
      <c r="A18" s="40"/>
      <c r="B18" s="160" t="s">
        <v>28</v>
      </c>
      <c r="C18" s="160"/>
      <c r="D18" s="160"/>
      <c r="E18" s="160"/>
      <c r="F18" s="160"/>
      <c r="G18" s="160"/>
      <c r="H18" s="30"/>
    </row>
    <row r="19" spans="1:23" s="25" customFormat="1" ht="9.75" customHeight="1" x14ac:dyDescent="0.25">
      <c r="A19" s="27"/>
      <c r="B19" s="27"/>
      <c r="C19" s="28"/>
      <c r="D19" s="30"/>
      <c r="E19" s="30"/>
      <c r="F19" s="30"/>
      <c r="G19" s="30"/>
      <c r="H19" s="30"/>
    </row>
    <row r="20" spans="1:23" s="25" customFormat="1" ht="16.5" customHeight="1" x14ac:dyDescent="0.25">
      <c r="A20" s="161" t="s">
        <v>6</v>
      </c>
      <c r="B20" s="161" t="s">
        <v>29</v>
      </c>
      <c r="C20" s="155" t="s">
        <v>30</v>
      </c>
      <c r="D20" s="154" t="s">
        <v>31</v>
      </c>
      <c r="E20" s="154"/>
      <c r="F20" s="154"/>
      <c r="G20" s="154"/>
      <c r="H20" s="154" t="s">
        <v>32</v>
      </c>
    </row>
    <row r="21" spans="1:23" s="25" customFormat="1" ht="50.25" customHeight="1" x14ac:dyDescent="0.25">
      <c r="A21" s="162"/>
      <c r="B21" s="162"/>
      <c r="C21" s="164"/>
      <c r="D21" s="155" t="s">
        <v>33</v>
      </c>
      <c r="E21" s="155" t="s">
        <v>34</v>
      </c>
      <c r="F21" s="155" t="s">
        <v>35</v>
      </c>
      <c r="G21" s="157" t="s">
        <v>36</v>
      </c>
      <c r="H21" s="154"/>
    </row>
    <row r="22" spans="1:23" s="25" customFormat="1" ht="3.75" customHeight="1" x14ac:dyDescent="0.25">
      <c r="A22" s="163"/>
      <c r="B22" s="163"/>
      <c r="C22" s="156"/>
      <c r="D22" s="156"/>
      <c r="E22" s="156"/>
      <c r="F22" s="156"/>
      <c r="G22" s="158"/>
      <c r="H22" s="154"/>
    </row>
    <row r="23" spans="1:23" s="25" customFormat="1" ht="15" x14ac:dyDescent="0.25">
      <c r="A23" s="41">
        <v>1</v>
      </c>
      <c r="B23" s="41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</row>
    <row r="24" spans="1:23" s="25" customFormat="1" ht="15" x14ac:dyDescent="0.25">
      <c r="A24" s="149" t="s">
        <v>37</v>
      </c>
      <c r="B24" s="150"/>
      <c r="C24" s="150"/>
      <c r="D24" s="150"/>
      <c r="E24" s="150"/>
      <c r="F24" s="150"/>
      <c r="G24" s="150"/>
      <c r="H24" s="151"/>
      <c r="U24" s="43" t="s">
        <v>37</v>
      </c>
    </row>
    <row r="25" spans="1:23" s="25" customFormat="1" ht="15" x14ac:dyDescent="0.25">
      <c r="A25" s="41" t="s">
        <v>38</v>
      </c>
      <c r="B25" s="44" t="s">
        <v>39</v>
      </c>
      <c r="C25" s="45" t="s">
        <v>40</v>
      </c>
      <c r="D25" s="46">
        <v>39919.499830000001</v>
      </c>
      <c r="E25" s="47"/>
      <c r="F25" s="48">
        <v>1203.115</v>
      </c>
      <c r="G25" s="47"/>
      <c r="H25" s="46">
        <v>41122.614829999999</v>
      </c>
      <c r="U25" s="43"/>
    </row>
    <row r="26" spans="1:23" s="25" customFormat="1" ht="23.25" x14ac:dyDescent="0.25">
      <c r="A26" s="49"/>
      <c r="B26" s="152" t="s">
        <v>41</v>
      </c>
      <c r="C26" s="153"/>
      <c r="D26" s="50">
        <v>39919.499830000001</v>
      </c>
      <c r="E26" s="51"/>
      <c r="F26" s="52">
        <v>1203.115</v>
      </c>
      <c r="G26" s="53"/>
      <c r="H26" s="54">
        <v>41122.614829999999</v>
      </c>
      <c r="U26" s="43"/>
      <c r="V26" s="55" t="s">
        <v>41</v>
      </c>
    </row>
    <row r="27" spans="1:23" s="25" customFormat="1" ht="15" x14ac:dyDescent="0.25">
      <c r="A27" s="149" t="s">
        <v>42</v>
      </c>
      <c r="B27" s="150"/>
      <c r="C27" s="150"/>
      <c r="D27" s="150"/>
      <c r="E27" s="150"/>
      <c r="F27" s="150"/>
      <c r="G27" s="150"/>
      <c r="H27" s="151"/>
      <c r="U27" s="43" t="s">
        <v>42</v>
      </c>
      <c r="V27" s="55"/>
    </row>
    <row r="28" spans="1:23" s="25" customFormat="1" ht="15" x14ac:dyDescent="0.25">
      <c r="A28" s="49"/>
      <c r="B28" s="147" t="s">
        <v>43</v>
      </c>
      <c r="C28" s="148"/>
      <c r="D28" s="50">
        <v>39919.499830000001</v>
      </c>
      <c r="E28" s="51"/>
      <c r="F28" s="52">
        <v>1203.115</v>
      </c>
      <c r="G28" s="53"/>
      <c r="H28" s="54">
        <v>41122.614829999999</v>
      </c>
      <c r="U28" s="43"/>
      <c r="V28" s="55"/>
      <c r="W28" s="56" t="s">
        <v>43</v>
      </c>
    </row>
    <row r="29" spans="1:23" s="25" customFormat="1" ht="15" x14ac:dyDescent="0.25">
      <c r="A29" s="149" t="s">
        <v>44</v>
      </c>
      <c r="B29" s="150"/>
      <c r="C29" s="150"/>
      <c r="D29" s="150"/>
      <c r="E29" s="150"/>
      <c r="F29" s="150"/>
      <c r="G29" s="150"/>
      <c r="H29" s="151"/>
      <c r="U29" s="43" t="s">
        <v>44</v>
      </c>
      <c r="V29" s="55"/>
      <c r="W29" s="56"/>
    </row>
    <row r="30" spans="1:23" s="25" customFormat="1" ht="15" x14ac:dyDescent="0.25">
      <c r="A30" s="49"/>
      <c r="B30" s="147" t="s">
        <v>45</v>
      </c>
      <c r="C30" s="148"/>
      <c r="D30" s="50">
        <v>39919.499830000001</v>
      </c>
      <c r="E30" s="51"/>
      <c r="F30" s="52">
        <v>1203.115</v>
      </c>
      <c r="G30" s="53"/>
      <c r="H30" s="54">
        <v>41122.614829999999</v>
      </c>
      <c r="U30" s="43"/>
      <c r="V30" s="55"/>
      <c r="W30" s="56" t="s">
        <v>45</v>
      </c>
    </row>
    <row r="31" spans="1:23" s="25" customFormat="1" ht="15" x14ac:dyDescent="0.25">
      <c r="A31" s="149" t="s">
        <v>46</v>
      </c>
      <c r="B31" s="150"/>
      <c r="C31" s="150"/>
      <c r="D31" s="150"/>
      <c r="E31" s="150"/>
      <c r="F31" s="150"/>
      <c r="G31" s="150"/>
      <c r="H31" s="151"/>
      <c r="U31" s="43" t="s">
        <v>46</v>
      </c>
      <c r="V31" s="55"/>
      <c r="W31" s="56"/>
    </row>
    <row r="32" spans="1:23" s="25" customFormat="1" ht="15" x14ac:dyDescent="0.25">
      <c r="A32" s="41" t="s">
        <v>47</v>
      </c>
      <c r="B32" s="44"/>
      <c r="C32" s="45" t="s">
        <v>48</v>
      </c>
      <c r="D32" s="47"/>
      <c r="E32" s="47"/>
      <c r="F32" s="47"/>
      <c r="G32" s="57">
        <v>118.43172</v>
      </c>
      <c r="H32" s="57">
        <v>118.43172</v>
      </c>
      <c r="U32" s="43"/>
      <c r="V32" s="55"/>
      <c r="W32" s="56"/>
    </row>
    <row r="33" spans="1:23" s="25" customFormat="1" ht="15" x14ac:dyDescent="0.25">
      <c r="A33" s="49"/>
      <c r="B33" s="152" t="s">
        <v>49</v>
      </c>
      <c r="C33" s="153"/>
      <c r="D33" s="51"/>
      <c r="E33" s="51"/>
      <c r="F33" s="53"/>
      <c r="G33" s="58">
        <v>118.43172</v>
      </c>
      <c r="H33" s="58">
        <v>118.43172</v>
      </c>
      <c r="U33" s="43"/>
      <c r="V33" s="55" t="s">
        <v>49</v>
      </c>
      <c r="W33" s="56"/>
    </row>
    <row r="34" spans="1:23" s="25" customFormat="1" ht="15" x14ac:dyDescent="0.25">
      <c r="A34" s="49"/>
      <c r="B34" s="147" t="s">
        <v>50</v>
      </c>
      <c r="C34" s="148"/>
      <c r="D34" s="50">
        <v>39919.499830000001</v>
      </c>
      <c r="E34" s="51"/>
      <c r="F34" s="52">
        <v>1203.115</v>
      </c>
      <c r="G34" s="58">
        <v>118.43172</v>
      </c>
      <c r="H34" s="54">
        <v>41241.046549999999</v>
      </c>
      <c r="U34" s="43"/>
      <c r="V34" s="55"/>
      <c r="W34" s="56" t="s">
        <v>50</v>
      </c>
    </row>
    <row r="35" spans="1:23" s="25" customFormat="1" ht="48.75" x14ac:dyDescent="0.25">
      <c r="A35" s="149" t="s">
        <v>51</v>
      </c>
      <c r="B35" s="150"/>
      <c r="C35" s="150"/>
      <c r="D35" s="150"/>
      <c r="E35" s="150"/>
      <c r="F35" s="150"/>
      <c r="G35" s="150"/>
      <c r="H35" s="151"/>
      <c r="U35" s="43" t="s">
        <v>51</v>
      </c>
      <c r="V35" s="55"/>
      <c r="W35" s="56"/>
    </row>
    <row r="36" spans="1:23" s="25" customFormat="1" ht="15" x14ac:dyDescent="0.25">
      <c r="A36" s="41" t="s">
        <v>52</v>
      </c>
      <c r="B36" s="44"/>
      <c r="C36" s="45" t="s">
        <v>53</v>
      </c>
      <c r="D36" s="47"/>
      <c r="E36" s="47"/>
      <c r="F36" s="47"/>
      <c r="G36" s="57">
        <v>728.35384999999997</v>
      </c>
      <c r="H36" s="57">
        <v>728.35384999999997</v>
      </c>
      <c r="U36" s="43"/>
      <c r="V36" s="55"/>
      <c r="W36" s="56"/>
    </row>
    <row r="37" spans="1:23" s="25" customFormat="1" ht="113.25" x14ac:dyDescent="0.25">
      <c r="A37" s="49"/>
      <c r="B37" s="152" t="s">
        <v>54</v>
      </c>
      <c r="C37" s="153"/>
      <c r="D37" s="51"/>
      <c r="E37" s="51"/>
      <c r="F37" s="53"/>
      <c r="G37" s="58">
        <v>728.35384999999997</v>
      </c>
      <c r="H37" s="58">
        <v>728.35384999999997</v>
      </c>
      <c r="U37" s="43"/>
      <c r="V37" s="55" t="s">
        <v>54</v>
      </c>
      <c r="W37" s="56"/>
    </row>
    <row r="38" spans="1:23" s="25" customFormat="1" ht="15" x14ac:dyDescent="0.25">
      <c r="A38" s="49"/>
      <c r="B38" s="147" t="s">
        <v>55</v>
      </c>
      <c r="C38" s="148"/>
      <c r="D38" s="50">
        <v>39919.499830000001</v>
      </c>
      <c r="E38" s="51"/>
      <c r="F38" s="52">
        <v>1203.115</v>
      </c>
      <c r="G38" s="58">
        <v>846.78557000000001</v>
      </c>
      <c r="H38" s="59">
        <v>41969.400399999999</v>
      </c>
      <c r="U38" s="43"/>
      <c r="V38" s="55"/>
      <c r="W38" s="56" t="s">
        <v>55</v>
      </c>
    </row>
    <row r="39" spans="1:23" s="25" customFormat="1" ht="15" x14ac:dyDescent="0.25">
      <c r="A39" s="149" t="s">
        <v>56</v>
      </c>
      <c r="B39" s="150"/>
      <c r="C39" s="150"/>
      <c r="D39" s="150"/>
      <c r="E39" s="150"/>
      <c r="F39" s="150"/>
      <c r="G39" s="150"/>
      <c r="H39" s="151"/>
      <c r="U39" s="43" t="s">
        <v>56</v>
      </c>
      <c r="V39" s="55"/>
      <c r="W39" s="56"/>
    </row>
    <row r="40" spans="1:23" s="25" customFormat="1" ht="15" x14ac:dyDescent="0.25">
      <c r="A40" s="49"/>
      <c r="B40" s="147" t="s">
        <v>57</v>
      </c>
      <c r="C40" s="148"/>
      <c r="D40" s="50">
        <v>39919.499830000001</v>
      </c>
      <c r="E40" s="51"/>
      <c r="F40" s="52">
        <v>1203.115</v>
      </c>
      <c r="G40" s="58">
        <v>846.78557000000001</v>
      </c>
      <c r="H40" s="59">
        <v>41969.400399999999</v>
      </c>
      <c r="U40" s="43"/>
      <c r="V40" s="55"/>
      <c r="W40" s="56" t="s">
        <v>57</v>
      </c>
    </row>
    <row r="41" spans="1:23" s="25" customFormat="1" ht="15" x14ac:dyDescent="0.25">
      <c r="A41" s="149" t="s">
        <v>58</v>
      </c>
      <c r="B41" s="150"/>
      <c r="C41" s="150"/>
      <c r="D41" s="150"/>
      <c r="E41" s="150"/>
      <c r="F41" s="150"/>
      <c r="G41" s="150"/>
      <c r="H41" s="151"/>
      <c r="U41" s="43" t="s">
        <v>58</v>
      </c>
      <c r="V41" s="55"/>
      <c r="W41" s="56"/>
    </row>
    <row r="42" spans="1:23" s="25" customFormat="1" ht="15" x14ac:dyDescent="0.25">
      <c r="A42" s="41" t="s">
        <v>38</v>
      </c>
      <c r="B42" s="44" t="s">
        <v>59</v>
      </c>
      <c r="C42" s="45" t="s">
        <v>60</v>
      </c>
      <c r="D42" s="46">
        <v>7983.8999700000004</v>
      </c>
      <c r="E42" s="47"/>
      <c r="F42" s="60">
        <v>240.62299999999999</v>
      </c>
      <c r="G42" s="57">
        <v>169.35711000000001</v>
      </c>
      <c r="H42" s="46">
        <v>8393.8800800000008</v>
      </c>
      <c r="U42" s="43"/>
      <c r="V42" s="55"/>
      <c r="W42" s="56"/>
    </row>
    <row r="43" spans="1:23" s="25" customFormat="1" ht="15" x14ac:dyDescent="0.25">
      <c r="A43" s="41"/>
      <c r="B43" s="44"/>
      <c r="C43" s="45"/>
      <c r="D43" s="47" t="s">
        <v>61</v>
      </c>
      <c r="E43" s="47" t="s">
        <v>62</v>
      </c>
      <c r="F43" s="47" t="s">
        <v>63</v>
      </c>
      <c r="G43" s="47" t="s">
        <v>64</v>
      </c>
      <c r="H43" s="47"/>
      <c r="U43" s="43"/>
      <c r="V43" s="55"/>
      <c r="W43" s="56"/>
    </row>
    <row r="44" spans="1:23" s="25" customFormat="1" ht="15" x14ac:dyDescent="0.25">
      <c r="A44" s="49"/>
      <c r="B44" s="152" t="s">
        <v>65</v>
      </c>
      <c r="C44" s="153"/>
      <c r="D44" s="50">
        <v>7983.8999700000004</v>
      </c>
      <c r="E44" s="51"/>
      <c r="F44" s="61">
        <v>240.62299999999999</v>
      </c>
      <c r="G44" s="58">
        <v>169.35711000000001</v>
      </c>
      <c r="H44" s="54">
        <v>8393.8800800000008</v>
      </c>
      <c r="U44" s="43"/>
      <c r="V44" s="55" t="s">
        <v>65</v>
      </c>
      <c r="W44" s="56"/>
    </row>
    <row r="45" spans="1:23" s="25" customFormat="1" ht="15" x14ac:dyDescent="0.25">
      <c r="A45" s="49"/>
      <c r="B45" s="147" t="s">
        <v>66</v>
      </c>
      <c r="C45" s="148"/>
      <c r="D45" s="62">
        <v>47903.399799999999</v>
      </c>
      <c r="E45" s="51"/>
      <c r="F45" s="52">
        <v>1443.7380000000001</v>
      </c>
      <c r="G45" s="54">
        <v>1016.14268</v>
      </c>
      <c r="H45" s="54">
        <v>50363.280480000001</v>
      </c>
      <c r="U45" s="43"/>
      <c r="V45" s="55"/>
      <c r="W45" s="56" t="s">
        <v>66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EDEF5-71A2-4E19-95FE-C5F246B19A9C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7" width="14.140625" style="2" bestFit="1" customWidth="1"/>
    <col min="8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96</v>
      </c>
      <c r="C6" s="7">
        <f>C26</f>
        <v>59684.511193457234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44" t="s">
        <v>4</v>
      </c>
      <c r="C12" s="144"/>
    </row>
    <row r="13" spans="1:3" ht="15" x14ac:dyDescent="0.2">
      <c r="A13" s="3"/>
      <c r="B13" s="3"/>
      <c r="C13" s="3"/>
    </row>
    <row r="14" spans="1:3" ht="57.75" customHeight="1" x14ac:dyDescent="0.2">
      <c r="A14" s="3"/>
      <c r="B14" s="192" t="s">
        <v>116</v>
      </c>
      <c r="C14" s="192"/>
    </row>
    <row r="15" spans="1:3" ht="15" x14ac:dyDescent="0.2">
      <c r="A15" s="5"/>
      <c r="B15" s="145" t="s">
        <v>5</v>
      </c>
      <c r="C15" s="145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6</v>
      </c>
      <c r="B18" s="12" t="s">
        <v>7</v>
      </c>
      <c r="C18" s="13" t="s">
        <v>8</v>
      </c>
      <c r="D18" s="10">
        <f>1.078*1.053*1.044*1.044*1.044</f>
        <v>1.2916612415266562</v>
      </c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9</v>
      </c>
      <c r="C20" s="17">
        <v>41969.400399999999</v>
      </c>
      <c r="D20" s="18">
        <f>C20*D18/1000</f>
        <v>54.210247826793342</v>
      </c>
    </row>
    <row r="21" spans="1:9" x14ac:dyDescent="0.2">
      <c r="A21" s="15">
        <v>1.1000000000000001</v>
      </c>
      <c r="B21" s="16" t="s">
        <v>10</v>
      </c>
      <c r="C21" s="19">
        <v>39919.499830000001</v>
      </c>
      <c r="D21" s="20">
        <f>C21*D18/1000</f>
        <v>51.562470711540939</v>
      </c>
    </row>
    <row r="22" spans="1:9" x14ac:dyDescent="0.2">
      <c r="A22" s="15">
        <v>1.2</v>
      </c>
      <c r="B22" s="16" t="s">
        <v>11</v>
      </c>
      <c r="C22" s="21">
        <v>1203.115</v>
      </c>
      <c r="D22" s="20">
        <f>C22*D18/1000</f>
        <v>1.5540170145993428</v>
      </c>
    </row>
    <row r="23" spans="1:9" x14ac:dyDescent="0.2">
      <c r="A23" s="15">
        <v>1.3</v>
      </c>
      <c r="B23" s="16" t="s">
        <v>12</v>
      </c>
      <c r="C23" s="21">
        <v>846.78557000000001</v>
      </c>
      <c r="D23" s="20">
        <f>(C23*D18/1000)-E23</f>
        <v>0.52503322146096343</v>
      </c>
      <c r="E23" s="2">
        <v>0.56872687919209386</v>
      </c>
      <c r="F23" s="2" t="s">
        <v>13</v>
      </c>
      <c r="I23" s="22"/>
    </row>
    <row r="24" spans="1:9" x14ac:dyDescent="0.2">
      <c r="A24" s="15">
        <v>2</v>
      </c>
      <c r="B24" s="16" t="s">
        <v>14</v>
      </c>
      <c r="C24" s="21">
        <v>50363.280480000001</v>
      </c>
      <c r="I24" s="22"/>
    </row>
    <row r="25" spans="1:9" x14ac:dyDescent="0.2">
      <c r="A25" s="15">
        <v>2.1</v>
      </c>
      <c r="B25" s="16" t="s">
        <v>15</v>
      </c>
      <c r="C25" s="21">
        <v>8393.8800800000008</v>
      </c>
    </row>
    <row r="26" spans="1:9" ht="24" x14ac:dyDescent="0.2">
      <c r="A26" s="15">
        <v>3</v>
      </c>
      <c r="B26" s="16" t="s">
        <v>16</v>
      </c>
      <c r="C26" s="23">
        <v>59684.511193457234</v>
      </c>
      <c r="G26" s="20">
        <f>C26/1.2</f>
        <v>49737.092661214367</v>
      </c>
    </row>
    <row r="27" spans="1:9" ht="15" x14ac:dyDescent="0.2">
      <c r="A27" s="3"/>
      <c r="C27" s="3"/>
    </row>
    <row r="28" spans="1:9" ht="25.5" customHeight="1" x14ac:dyDescent="0.2">
      <c r="A28" s="146" t="s">
        <v>17</v>
      </c>
      <c r="B28" s="146"/>
      <c r="C28" s="146"/>
    </row>
    <row r="31" spans="1:9" ht="15" customHeight="1" x14ac:dyDescent="0.2"/>
    <row r="32" spans="1:9" x14ac:dyDescent="0.2">
      <c r="C32" s="24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56AC4-99C1-401A-92B4-5E9D5DE719C1}">
  <sheetPr>
    <pageSetUpPr fitToPage="1"/>
  </sheetPr>
  <dimension ref="A1:W49"/>
  <sheetViews>
    <sheetView workbookViewId="0">
      <selection activeCell="B15" sqref="B15:G15"/>
    </sheetView>
  </sheetViews>
  <sheetFormatPr defaultColWidth="9.140625" defaultRowHeight="11.25" customHeight="1" x14ac:dyDescent="0.2"/>
  <cols>
    <col min="1" max="1" width="6.7109375" style="71" customWidth="1"/>
    <col min="2" max="2" width="20.140625" style="71" customWidth="1"/>
    <col min="3" max="3" width="32.7109375" style="105" customWidth="1"/>
    <col min="4" max="8" width="14" style="105" customWidth="1"/>
    <col min="9" max="9" width="9.140625" style="105"/>
    <col min="10" max="14" width="88.7109375" style="106" hidden="1" customWidth="1"/>
    <col min="15" max="20" width="108.85546875" style="106" hidden="1" customWidth="1"/>
    <col min="21" max="21" width="129.5703125" style="106" hidden="1" customWidth="1"/>
    <col min="22" max="23" width="52.85546875" style="106" hidden="1" customWidth="1"/>
    <col min="24" max="16384" width="9.140625" style="105"/>
  </cols>
  <sheetData>
    <row r="1" spans="1:20" s="25" customFormat="1" ht="15" x14ac:dyDescent="0.25">
      <c r="H1" s="65" t="s">
        <v>18</v>
      </c>
    </row>
    <row r="2" spans="1:20" s="25" customFormat="1" ht="15" x14ac:dyDescent="0.25">
      <c r="A2" s="66"/>
      <c r="B2" s="66"/>
      <c r="C2" s="67"/>
      <c r="D2" s="67"/>
      <c r="E2" s="67"/>
      <c r="F2" s="67"/>
      <c r="G2" s="67"/>
      <c r="H2" s="65"/>
    </row>
    <row r="3" spans="1:20" s="25" customFormat="1" ht="15" x14ac:dyDescent="0.25">
      <c r="A3" s="66"/>
      <c r="B3" s="66"/>
      <c r="C3" s="67"/>
      <c r="D3" s="67"/>
      <c r="E3" s="67"/>
      <c r="F3" s="67"/>
      <c r="G3" s="67"/>
      <c r="H3" s="65"/>
    </row>
    <row r="4" spans="1:20" s="25" customFormat="1" ht="15" x14ac:dyDescent="0.25">
      <c r="A4" s="66"/>
      <c r="B4" s="66" t="s">
        <v>0</v>
      </c>
      <c r="C4" s="188" t="s">
        <v>19</v>
      </c>
      <c r="D4" s="188"/>
      <c r="E4" s="188"/>
      <c r="F4" s="188"/>
      <c r="G4" s="188"/>
      <c r="H4" s="67"/>
      <c r="J4" s="68" t="s">
        <v>19</v>
      </c>
      <c r="K4" s="68" t="s">
        <v>20</v>
      </c>
      <c r="L4" s="68" t="s">
        <v>20</v>
      </c>
      <c r="M4" s="68" t="s">
        <v>20</v>
      </c>
      <c r="N4" s="68" t="s">
        <v>20</v>
      </c>
    </row>
    <row r="5" spans="1:20" s="25" customFormat="1" ht="10.5" customHeight="1" x14ac:dyDescent="0.25">
      <c r="A5" s="66"/>
      <c r="B5" s="66"/>
      <c r="C5" s="189" t="s">
        <v>21</v>
      </c>
      <c r="D5" s="189"/>
      <c r="E5" s="189"/>
      <c r="F5" s="189"/>
      <c r="G5" s="189"/>
      <c r="H5" s="67"/>
    </row>
    <row r="6" spans="1:20" s="25" customFormat="1" ht="17.25" customHeight="1" x14ac:dyDescent="0.25">
      <c r="A6" s="66"/>
      <c r="B6" s="67" t="s">
        <v>22</v>
      </c>
      <c r="C6" s="69"/>
      <c r="D6" s="69"/>
      <c r="E6" s="69"/>
      <c r="F6" s="69"/>
      <c r="G6" s="69"/>
      <c r="H6" s="67"/>
    </row>
    <row r="7" spans="1:20" s="25" customFormat="1" ht="17.25" customHeight="1" x14ac:dyDescent="0.25">
      <c r="A7" s="66"/>
      <c r="B7" s="66"/>
      <c r="C7" s="69"/>
      <c r="D7" s="69"/>
      <c r="E7" s="69"/>
      <c r="F7" s="69"/>
      <c r="G7" s="69"/>
      <c r="H7" s="67"/>
    </row>
    <row r="8" spans="1:20" s="25" customFormat="1" ht="17.25" customHeight="1" x14ac:dyDescent="0.25">
      <c r="A8" s="66"/>
      <c r="B8" s="70" t="s">
        <v>67</v>
      </c>
      <c r="C8" s="69"/>
      <c r="D8" s="69"/>
      <c r="E8" s="69"/>
      <c r="F8" s="69"/>
      <c r="G8" s="69"/>
      <c r="H8" s="67"/>
    </row>
    <row r="9" spans="1:20" s="25" customFormat="1" ht="17.25" customHeight="1" x14ac:dyDescent="0.25">
      <c r="A9" s="66"/>
      <c r="B9" s="71" t="s">
        <v>24</v>
      </c>
      <c r="D9" s="65"/>
      <c r="E9" s="69"/>
      <c r="F9" s="69"/>
      <c r="G9" s="69"/>
      <c r="H9" s="67"/>
    </row>
    <row r="10" spans="1:20" s="25" customFormat="1" ht="17.25" customHeight="1" x14ac:dyDescent="0.25">
      <c r="A10" s="66"/>
      <c r="B10" s="66"/>
      <c r="C10" s="190"/>
      <c r="D10" s="190"/>
      <c r="E10" s="190"/>
      <c r="F10" s="190"/>
      <c r="G10" s="190"/>
      <c r="H10" s="67"/>
    </row>
    <row r="11" spans="1:20" s="25" customFormat="1" ht="11.25" customHeight="1" x14ac:dyDescent="0.25">
      <c r="A11" s="72"/>
      <c r="B11" s="72"/>
      <c r="C11" s="189" t="s">
        <v>25</v>
      </c>
      <c r="D11" s="189"/>
      <c r="E11" s="189"/>
      <c r="F11" s="189"/>
      <c r="G11" s="189"/>
      <c r="H11" s="73"/>
    </row>
    <row r="12" spans="1:20" s="25" customFormat="1" ht="11.25" customHeight="1" x14ac:dyDescent="0.25">
      <c r="A12" s="72"/>
      <c r="B12" s="72"/>
      <c r="C12" s="69"/>
      <c r="D12" s="69"/>
      <c r="E12" s="69"/>
      <c r="F12" s="69"/>
      <c r="G12" s="69"/>
      <c r="H12" s="73"/>
    </row>
    <row r="13" spans="1:20" s="25" customFormat="1" ht="18" x14ac:dyDescent="0.25">
      <c r="A13" s="72"/>
      <c r="B13" s="191" t="s">
        <v>26</v>
      </c>
      <c r="C13" s="191"/>
      <c r="D13" s="191"/>
      <c r="E13" s="191"/>
      <c r="F13" s="191"/>
      <c r="G13" s="191"/>
      <c r="H13" s="73"/>
    </row>
    <row r="14" spans="1:20" s="25" customFormat="1" ht="11.25" customHeight="1" x14ac:dyDescent="0.25">
      <c r="A14" s="72"/>
      <c r="B14" s="72"/>
      <c r="C14" s="69"/>
      <c r="D14" s="69"/>
      <c r="E14" s="69"/>
      <c r="F14" s="69"/>
      <c r="G14" s="69"/>
      <c r="H14" s="73"/>
    </row>
    <row r="15" spans="1:20" s="25" customFormat="1" ht="44.25" customHeight="1" x14ac:dyDescent="0.25">
      <c r="A15" s="74"/>
      <c r="B15" s="165" t="s">
        <v>116</v>
      </c>
      <c r="C15" s="165"/>
      <c r="D15" s="165"/>
      <c r="E15" s="165"/>
      <c r="F15" s="165"/>
      <c r="G15" s="165"/>
      <c r="H15" s="68"/>
      <c r="O15" s="68" t="s">
        <v>27</v>
      </c>
      <c r="P15" s="68" t="s">
        <v>20</v>
      </c>
      <c r="Q15" s="68" t="s">
        <v>20</v>
      </c>
      <c r="R15" s="68" t="s">
        <v>20</v>
      </c>
      <c r="S15" s="68" t="s">
        <v>20</v>
      </c>
      <c r="T15" s="68" t="s">
        <v>20</v>
      </c>
    </row>
    <row r="16" spans="1:20" s="25" customFormat="1" ht="13.5" customHeight="1" x14ac:dyDescent="0.25">
      <c r="A16" s="75"/>
      <c r="B16" s="182" t="s">
        <v>5</v>
      </c>
      <c r="C16" s="182"/>
      <c r="D16" s="182"/>
      <c r="E16" s="182"/>
      <c r="F16" s="182"/>
      <c r="G16" s="182"/>
      <c r="H16" s="76"/>
    </row>
    <row r="17" spans="1:23" s="25" customFormat="1" ht="9.75" customHeight="1" x14ac:dyDescent="0.25">
      <c r="A17" s="66"/>
      <c r="B17" s="66"/>
      <c r="C17" s="67"/>
      <c r="D17" s="77"/>
      <c r="E17" s="77"/>
      <c r="F17" s="77"/>
      <c r="G17" s="78"/>
      <c r="H17" s="78"/>
    </row>
    <row r="18" spans="1:23" s="25" customFormat="1" ht="15" x14ac:dyDescent="0.25">
      <c r="A18" s="79"/>
      <c r="B18" s="183" t="s">
        <v>28</v>
      </c>
      <c r="C18" s="183"/>
      <c r="D18" s="183"/>
      <c r="E18" s="183"/>
      <c r="F18" s="183"/>
      <c r="G18" s="183"/>
      <c r="H18" s="69"/>
    </row>
    <row r="19" spans="1:23" s="25" customFormat="1" ht="9.75" customHeight="1" x14ac:dyDescent="0.25">
      <c r="A19" s="66"/>
      <c r="B19" s="66"/>
      <c r="C19" s="67"/>
      <c r="D19" s="69"/>
      <c r="E19" s="69"/>
      <c r="F19" s="69"/>
      <c r="G19" s="69"/>
      <c r="H19" s="69"/>
    </row>
    <row r="20" spans="1:23" s="25" customFormat="1" ht="16.5" customHeight="1" x14ac:dyDescent="0.25">
      <c r="A20" s="184" t="s">
        <v>6</v>
      </c>
      <c r="B20" s="184" t="s">
        <v>29</v>
      </c>
      <c r="C20" s="178" t="s">
        <v>30</v>
      </c>
      <c r="D20" s="177" t="s">
        <v>31</v>
      </c>
      <c r="E20" s="177"/>
      <c r="F20" s="177"/>
      <c r="G20" s="177"/>
      <c r="H20" s="177" t="s">
        <v>32</v>
      </c>
    </row>
    <row r="21" spans="1:23" s="25" customFormat="1" ht="50.25" customHeight="1" x14ac:dyDescent="0.25">
      <c r="A21" s="185"/>
      <c r="B21" s="185"/>
      <c r="C21" s="187"/>
      <c r="D21" s="178" t="s">
        <v>33</v>
      </c>
      <c r="E21" s="178" t="s">
        <v>34</v>
      </c>
      <c r="F21" s="178" t="s">
        <v>35</v>
      </c>
      <c r="G21" s="180" t="s">
        <v>36</v>
      </c>
      <c r="H21" s="177"/>
    </row>
    <row r="22" spans="1:23" s="25" customFormat="1" ht="3.75" customHeight="1" x14ac:dyDescent="0.25">
      <c r="A22" s="186"/>
      <c r="B22" s="186"/>
      <c r="C22" s="179"/>
      <c r="D22" s="179"/>
      <c r="E22" s="179"/>
      <c r="F22" s="179"/>
      <c r="G22" s="181"/>
      <c r="H22" s="177"/>
    </row>
    <row r="23" spans="1:23" s="25" customFormat="1" ht="15" x14ac:dyDescent="0.25">
      <c r="A23" s="80">
        <v>1</v>
      </c>
      <c r="B23" s="80">
        <v>2</v>
      </c>
      <c r="C23" s="81">
        <v>3</v>
      </c>
      <c r="D23" s="81">
        <v>4</v>
      </c>
      <c r="E23" s="81">
        <v>5</v>
      </c>
      <c r="F23" s="81">
        <v>6</v>
      </c>
      <c r="G23" s="81">
        <v>7</v>
      </c>
      <c r="H23" s="81">
        <v>8</v>
      </c>
    </row>
    <row r="24" spans="1:23" s="25" customFormat="1" ht="15" x14ac:dyDescent="0.25">
      <c r="A24" s="172" t="s">
        <v>37</v>
      </c>
      <c r="B24" s="173"/>
      <c r="C24" s="173"/>
      <c r="D24" s="173"/>
      <c r="E24" s="173"/>
      <c r="F24" s="173"/>
      <c r="G24" s="173"/>
      <c r="H24" s="174"/>
      <c r="U24" s="82" t="s">
        <v>37</v>
      </c>
    </row>
    <row r="25" spans="1:23" s="25" customFormat="1" ht="15" x14ac:dyDescent="0.25">
      <c r="A25" s="80" t="s">
        <v>38</v>
      </c>
      <c r="B25" s="83" t="s">
        <v>39</v>
      </c>
      <c r="C25" s="84" t="s">
        <v>40</v>
      </c>
      <c r="D25" s="85">
        <v>27747.813829999999</v>
      </c>
      <c r="E25" s="86"/>
      <c r="F25" s="87">
        <v>1203.115</v>
      </c>
      <c r="G25" s="86"/>
      <c r="H25" s="85">
        <v>28950.928830000001</v>
      </c>
      <c r="U25" s="82"/>
    </row>
    <row r="26" spans="1:23" s="25" customFormat="1" ht="23.25" x14ac:dyDescent="0.25">
      <c r="A26" s="88"/>
      <c r="B26" s="175" t="s">
        <v>41</v>
      </c>
      <c r="C26" s="176"/>
      <c r="D26" s="89">
        <v>27747.813829999999</v>
      </c>
      <c r="E26" s="90"/>
      <c r="F26" s="91">
        <v>1203.115</v>
      </c>
      <c r="G26" s="92"/>
      <c r="H26" s="93">
        <v>28950.928830000001</v>
      </c>
      <c r="U26" s="82"/>
      <c r="V26" s="94" t="s">
        <v>41</v>
      </c>
    </row>
    <row r="27" spans="1:23" s="25" customFormat="1" ht="15" x14ac:dyDescent="0.25">
      <c r="A27" s="172" t="s">
        <v>42</v>
      </c>
      <c r="B27" s="173"/>
      <c r="C27" s="173"/>
      <c r="D27" s="173"/>
      <c r="E27" s="173"/>
      <c r="F27" s="173"/>
      <c r="G27" s="173"/>
      <c r="H27" s="174"/>
      <c r="U27" s="82" t="s">
        <v>42</v>
      </c>
      <c r="V27" s="94"/>
    </row>
    <row r="28" spans="1:23" s="25" customFormat="1" ht="15" x14ac:dyDescent="0.25">
      <c r="A28" s="88"/>
      <c r="B28" s="170" t="s">
        <v>43</v>
      </c>
      <c r="C28" s="171"/>
      <c r="D28" s="89">
        <v>27747.813829999999</v>
      </c>
      <c r="E28" s="90"/>
      <c r="F28" s="91">
        <v>1203.115</v>
      </c>
      <c r="G28" s="92"/>
      <c r="H28" s="93">
        <v>28950.928830000001</v>
      </c>
      <c r="U28" s="82"/>
      <c r="V28" s="94"/>
      <c r="W28" s="95" t="s">
        <v>43</v>
      </c>
    </row>
    <row r="29" spans="1:23" s="25" customFormat="1" ht="15" x14ac:dyDescent="0.25">
      <c r="A29" s="172" t="s">
        <v>44</v>
      </c>
      <c r="B29" s="173"/>
      <c r="C29" s="173"/>
      <c r="D29" s="173"/>
      <c r="E29" s="173"/>
      <c r="F29" s="173"/>
      <c r="G29" s="173"/>
      <c r="H29" s="174"/>
      <c r="U29" s="82" t="s">
        <v>44</v>
      </c>
      <c r="V29" s="94"/>
      <c r="W29" s="95"/>
    </row>
    <row r="30" spans="1:23" s="25" customFormat="1" ht="15" x14ac:dyDescent="0.25">
      <c r="A30" s="88"/>
      <c r="B30" s="170" t="s">
        <v>45</v>
      </c>
      <c r="C30" s="171"/>
      <c r="D30" s="89">
        <v>27747.813829999999</v>
      </c>
      <c r="E30" s="90"/>
      <c r="F30" s="91">
        <v>1203.115</v>
      </c>
      <c r="G30" s="92"/>
      <c r="H30" s="93">
        <v>28950.928830000001</v>
      </c>
      <c r="U30" s="82"/>
      <c r="V30" s="94"/>
      <c r="W30" s="95" t="s">
        <v>45</v>
      </c>
    </row>
    <row r="31" spans="1:23" s="25" customFormat="1" ht="15" x14ac:dyDescent="0.25">
      <c r="A31" s="172" t="s">
        <v>46</v>
      </c>
      <c r="B31" s="173"/>
      <c r="C31" s="173"/>
      <c r="D31" s="173"/>
      <c r="E31" s="173"/>
      <c r="F31" s="173"/>
      <c r="G31" s="173"/>
      <c r="H31" s="174"/>
      <c r="U31" s="82" t="s">
        <v>46</v>
      </c>
      <c r="V31" s="94"/>
      <c r="W31" s="95"/>
    </row>
    <row r="32" spans="1:23" s="25" customFormat="1" ht="15" x14ac:dyDescent="0.25">
      <c r="A32" s="80" t="s">
        <v>47</v>
      </c>
      <c r="B32" s="83"/>
      <c r="C32" s="84" t="s">
        <v>48</v>
      </c>
      <c r="D32" s="86"/>
      <c r="E32" s="86"/>
      <c r="F32" s="86"/>
      <c r="G32" s="96">
        <v>40.525320000000001</v>
      </c>
      <c r="H32" s="96">
        <v>40.525320000000001</v>
      </c>
      <c r="U32" s="82"/>
      <c r="V32" s="94"/>
      <c r="W32" s="95"/>
    </row>
    <row r="33" spans="1:23" s="25" customFormat="1" ht="15" x14ac:dyDescent="0.25">
      <c r="A33" s="88"/>
      <c r="B33" s="175" t="s">
        <v>49</v>
      </c>
      <c r="C33" s="176"/>
      <c r="D33" s="90"/>
      <c r="E33" s="90"/>
      <c r="F33" s="92"/>
      <c r="G33" s="97">
        <v>40.525320000000001</v>
      </c>
      <c r="H33" s="97">
        <v>40.525320000000001</v>
      </c>
      <c r="U33" s="82"/>
      <c r="V33" s="94" t="s">
        <v>49</v>
      </c>
      <c r="W33" s="95"/>
    </row>
    <row r="34" spans="1:23" s="25" customFormat="1" ht="15" x14ac:dyDescent="0.25">
      <c r="A34" s="88"/>
      <c r="B34" s="170" t="s">
        <v>50</v>
      </c>
      <c r="C34" s="171"/>
      <c r="D34" s="89">
        <v>27747.813829999999</v>
      </c>
      <c r="E34" s="90"/>
      <c r="F34" s="91">
        <v>1203.115</v>
      </c>
      <c r="G34" s="97">
        <v>40.525320000000001</v>
      </c>
      <c r="H34" s="93">
        <v>28991.454150000001</v>
      </c>
      <c r="U34" s="82"/>
      <c r="V34" s="94"/>
      <c r="W34" s="95" t="s">
        <v>50</v>
      </c>
    </row>
    <row r="35" spans="1:23" s="25" customFormat="1" ht="48.75" x14ac:dyDescent="0.25">
      <c r="A35" s="172" t="s">
        <v>51</v>
      </c>
      <c r="B35" s="173"/>
      <c r="C35" s="173"/>
      <c r="D35" s="173"/>
      <c r="E35" s="173"/>
      <c r="F35" s="173"/>
      <c r="G35" s="173"/>
      <c r="H35" s="174"/>
      <c r="U35" s="82" t="s">
        <v>51</v>
      </c>
      <c r="V35" s="94"/>
      <c r="W35" s="95"/>
    </row>
    <row r="36" spans="1:23" s="25" customFormat="1" ht="15" x14ac:dyDescent="0.25">
      <c r="A36" s="80" t="s">
        <v>52</v>
      </c>
      <c r="B36" s="83"/>
      <c r="C36" s="84" t="s">
        <v>53</v>
      </c>
      <c r="D36" s="86"/>
      <c r="E36" s="86"/>
      <c r="F36" s="86"/>
      <c r="G36" s="96">
        <v>48.016849999999998</v>
      </c>
      <c r="H36" s="96">
        <v>48.016849999999998</v>
      </c>
      <c r="U36" s="82"/>
      <c r="V36" s="94"/>
      <c r="W36" s="95"/>
    </row>
    <row r="37" spans="1:23" s="25" customFormat="1" ht="113.25" x14ac:dyDescent="0.25">
      <c r="A37" s="88"/>
      <c r="B37" s="175" t="s">
        <v>54</v>
      </c>
      <c r="C37" s="176"/>
      <c r="D37" s="90"/>
      <c r="E37" s="90"/>
      <c r="F37" s="92"/>
      <c r="G37" s="97">
        <v>48.016849999999998</v>
      </c>
      <c r="H37" s="97">
        <v>48.016849999999998</v>
      </c>
      <c r="U37" s="82"/>
      <c r="V37" s="94" t="s">
        <v>54</v>
      </c>
      <c r="W37" s="95"/>
    </row>
    <row r="38" spans="1:23" s="25" customFormat="1" ht="15" x14ac:dyDescent="0.25">
      <c r="A38" s="88"/>
      <c r="B38" s="170" t="s">
        <v>55</v>
      </c>
      <c r="C38" s="171"/>
      <c r="D38" s="89">
        <v>27747.813829999999</v>
      </c>
      <c r="E38" s="90"/>
      <c r="F38" s="91">
        <v>1203.115</v>
      </c>
      <c r="G38" s="97">
        <v>88.542169999999999</v>
      </c>
      <c r="H38" s="91">
        <v>29039.471000000001</v>
      </c>
      <c r="U38" s="82"/>
      <c r="V38" s="94"/>
      <c r="W38" s="95" t="s">
        <v>55</v>
      </c>
    </row>
    <row r="39" spans="1:23" s="25" customFormat="1" ht="15" x14ac:dyDescent="0.25">
      <c r="A39" s="172" t="s">
        <v>56</v>
      </c>
      <c r="B39" s="173"/>
      <c r="C39" s="173"/>
      <c r="D39" s="173"/>
      <c r="E39" s="173"/>
      <c r="F39" s="173"/>
      <c r="G39" s="173"/>
      <c r="H39" s="174"/>
      <c r="U39" s="82" t="s">
        <v>56</v>
      </c>
      <c r="V39" s="94"/>
      <c r="W39" s="95"/>
    </row>
    <row r="40" spans="1:23" s="25" customFormat="1" ht="15" x14ac:dyDescent="0.25">
      <c r="A40" s="88"/>
      <c r="B40" s="170" t="s">
        <v>57</v>
      </c>
      <c r="C40" s="171"/>
      <c r="D40" s="89">
        <v>27747.813829999999</v>
      </c>
      <c r="E40" s="90"/>
      <c r="F40" s="91">
        <v>1203.115</v>
      </c>
      <c r="G40" s="97">
        <v>88.542169999999999</v>
      </c>
      <c r="H40" s="91">
        <v>29039.471000000001</v>
      </c>
      <c r="U40" s="82"/>
      <c r="V40" s="94"/>
      <c r="W40" s="95" t="s">
        <v>57</v>
      </c>
    </row>
    <row r="41" spans="1:23" s="25" customFormat="1" ht="15" x14ac:dyDescent="0.25">
      <c r="A41" s="172" t="s">
        <v>58</v>
      </c>
      <c r="B41" s="173"/>
      <c r="C41" s="173"/>
      <c r="D41" s="173"/>
      <c r="E41" s="173"/>
      <c r="F41" s="173"/>
      <c r="G41" s="173"/>
      <c r="H41" s="174"/>
      <c r="U41" s="82" t="s">
        <v>58</v>
      </c>
      <c r="V41" s="94"/>
      <c r="W41" s="95"/>
    </row>
    <row r="42" spans="1:23" s="25" customFormat="1" ht="15" x14ac:dyDescent="0.25">
      <c r="A42" s="80" t="s">
        <v>38</v>
      </c>
      <c r="B42" s="83" t="s">
        <v>59</v>
      </c>
      <c r="C42" s="84" t="s">
        <v>60</v>
      </c>
      <c r="D42" s="85">
        <v>5549.5627699999995</v>
      </c>
      <c r="E42" s="86"/>
      <c r="F42" s="98">
        <v>240.62299999999999</v>
      </c>
      <c r="G42" s="96">
        <v>17.70843</v>
      </c>
      <c r="H42" s="99">
        <v>5807.8941999999997</v>
      </c>
      <c r="U42" s="82"/>
      <c r="V42" s="94"/>
      <c r="W42" s="95"/>
    </row>
    <row r="43" spans="1:23" s="25" customFormat="1" ht="15" x14ac:dyDescent="0.25">
      <c r="A43" s="80"/>
      <c r="B43" s="83"/>
      <c r="C43" s="84"/>
      <c r="D43" s="86" t="s">
        <v>61</v>
      </c>
      <c r="E43" s="86" t="s">
        <v>62</v>
      </c>
      <c r="F43" s="86" t="s">
        <v>63</v>
      </c>
      <c r="G43" s="86" t="s">
        <v>64</v>
      </c>
      <c r="H43" s="86"/>
      <c r="U43" s="82"/>
      <c r="V43" s="94"/>
      <c r="W43" s="95"/>
    </row>
    <row r="44" spans="1:23" s="25" customFormat="1" ht="15" x14ac:dyDescent="0.25">
      <c r="A44" s="88"/>
      <c r="B44" s="175" t="s">
        <v>65</v>
      </c>
      <c r="C44" s="176"/>
      <c r="D44" s="89">
        <v>5549.5627699999995</v>
      </c>
      <c r="E44" s="90"/>
      <c r="F44" s="100">
        <v>240.62299999999999</v>
      </c>
      <c r="G44" s="97">
        <v>17.70843</v>
      </c>
      <c r="H44" s="101">
        <v>5807.8941999999997</v>
      </c>
      <c r="U44" s="82"/>
      <c r="V44" s="94" t="s">
        <v>65</v>
      </c>
      <c r="W44" s="95"/>
    </row>
    <row r="45" spans="1:23" s="25" customFormat="1" ht="15" x14ac:dyDescent="0.25">
      <c r="A45" s="88"/>
      <c r="B45" s="170" t="s">
        <v>66</v>
      </c>
      <c r="C45" s="171"/>
      <c r="D45" s="102">
        <v>33297.376600000003</v>
      </c>
      <c r="E45" s="90"/>
      <c r="F45" s="91">
        <v>1443.7380000000001</v>
      </c>
      <c r="G45" s="103">
        <v>106.25060000000001</v>
      </c>
      <c r="H45" s="101">
        <v>34847.3652</v>
      </c>
      <c r="U45" s="82"/>
      <c r="V45" s="94"/>
      <c r="W45" s="95" t="s">
        <v>66</v>
      </c>
    </row>
    <row r="49" spans="3:3" s="25" customFormat="1" ht="15" x14ac:dyDescent="0.25">
      <c r="C49" s="104"/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F3329-2AEF-48A4-8881-68B0016B99A8}">
  <dimension ref="A1:F54"/>
  <sheetViews>
    <sheetView zoomScale="82" zoomScaleNormal="82" workbookViewId="0">
      <selection activeCell="C31" sqref="C31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140625" style="2" bestFit="1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97</v>
      </c>
      <c r="C6" s="7">
        <f>C26</f>
        <v>43113.976051881989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44" t="s">
        <v>4</v>
      </c>
      <c r="C12" s="144"/>
    </row>
    <row r="13" spans="1:3" ht="15" x14ac:dyDescent="0.2">
      <c r="A13" s="3"/>
      <c r="B13" s="3"/>
      <c r="C13" s="3"/>
    </row>
    <row r="14" spans="1:3" ht="52.5" customHeight="1" x14ac:dyDescent="0.2">
      <c r="A14" s="3"/>
      <c r="B14" s="192" t="s">
        <v>116</v>
      </c>
      <c r="C14" s="192"/>
    </row>
    <row r="15" spans="1:3" ht="15" x14ac:dyDescent="0.2">
      <c r="A15" s="5"/>
      <c r="B15" s="145" t="s">
        <v>5</v>
      </c>
      <c r="C15" s="145"/>
    </row>
    <row r="16" spans="1:3" ht="15" x14ac:dyDescent="0.2">
      <c r="A16" s="3"/>
      <c r="B16" s="3"/>
      <c r="C16" s="3"/>
    </row>
    <row r="17" spans="1:6" ht="15" x14ac:dyDescent="0.2">
      <c r="A17" s="3"/>
      <c r="B17" s="3"/>
      <c r="C17" s="3"/>
    </row>
    <row r="18" spans="1:6" ht="28.5" x14ac:dyDescent="0.2">
      <c r="A18" s="11" t="s">
        <v>6</v>
      </c>
      <c r="B18" s="12" t="s">
        <v>7</v>
      </c>
      <c r="C18" s="13" t="s">
        <v>8</v>
      </c>
    </row>
    <row r="19" spans="1:6" x14ac:dyDescent="0.2">
      <c r="A19" s="11">
        <v>1</v>
      </c>
      <c r="B19" s="12">
        <v>2</v>
      </c>
      <c r="C19" s="14">
        <v>3</v>
      </c>
    </row>
    <row r="20" spans="1:6" x14ac:dyDescent="0.2">
      <c r="A20" s="15">
        <v>1</v>
      </c>
      <c r="B20" s="16" t="s">
        <v>9</v>
      </c>
      <c r="C20" s="17">
        <v>29039.471000000001</v>
      </c>
    </row>
    <row r="21" spans="1:6" x14ac:dyDescent="0.2">
      <c r="A21" s="15">
        <v>1.1000000000000001</v>
      </c>
      <c r="B21" s="16" t="s">
        <v>10</v>
      </c>
      <c r="C21" s="19">
        <v>27747.813829999999</v>
      </c>
    </row>
    <row r="22" spans="1:6" x14ac:dyDescent="0.2">
      <c r="A22" s="15">
        <v>1.2</v>
      </c>
      <c r="B22" s="16" t="s">
        <v>11</v>
      </c>
      <c r="C22" s="21">
        <v>1203.115</v>
      </c>
    </row>
    <row r="23" spans="1:6" x14ac:dyDescent="0.2">
      <c r="A23" s="15">
        <v>1.3</v>
      </c>
      <c r="B23" s="16" t="s">
        <v>12</v>
      </c>
      <c r="C23" s="21">
        <v>88.542169999999999</v>
      </c>
    </row>
    <row r="24" spans="1:6" x14ac:dyDescent="0.2">
      <c r="A24" s="15">
        <v>2</v>
      </c>
      <c r="B24" s="16" t="s">
        <v>14</v>
      </c>
      <c r="C24" s="21">
        <v>34847.3652</v>
      </c>
      <c r="F24" s="22"/>
    </row>
    <row r="25" spans="1:6" x14ac:dyDescent="0.2">
      <c r="A25" s="15">
        <v>2.1</v>
      </c>
      <c r="B25" s="16" t="s">
        <v>15</v>
      </c>
      <c r="C25" s="21">
        <v>5807.8941999999997</v>
      </c>
    </row>
    <row r="26" spans="1:6" ht="24" x14ac:dyDescent="0.2">
      <c r="A26" s="15">
        <v>3</v>
      </c>
      <c r="B26" s="16" t="s">
        <v>16</v>
      </c>
      <c r="C26" s="23">
        <v>43113.976051881989</v>
      </c>
      <c r="D26" s="20">
        <f>C26/1.2</f>
        <v>35928.313376568323</v>
      </c>
    </row>
    <row r="27" spans="1:6" ht="15" x14ac:dyDescent="0.2">
      <c r="A27" s="3"/>
      <c r="C27" s="3"/>
    </row>
    <row r="28" spans="1:6" ht="25.5" customHeight="1" x14ac:dyDescent="0.2">
      <c r="A28" s="146" t="s">
        <v>17</v>
      </c>
      <c r="B28" s="146"/>
      <c r="C28" s="146"/>
    </row>
    <row r="31" spans="1:6" ht="15" customHeight="1" x14ac:dyDescent="0.2"/>
    <row r="32" spans="1:6" x14ac:dyDescent="0.2">
      <c r="C32" s="24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Сводка затрат 2027-2028</vt:lpstr>
      <vt:lpstr>ССР 2027</vt:lpstr>
      <vt:lpstr>Сводка затрат 2027</vt:lpstr>
      <vt:lpstr>ССР 2028</vt:lpstr>
      <vt:lpstr>Сводка затрат 2028</vt:lpstr>
      <vt:lpstr>'ССР 2027'!Заголовки_для_печати</vt:lpstr>
      <vt:lpstr>'ССР 2028'!Заголовки_для_печати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dcterms:created xsi:type="dcterms:W3CDTF">2025-08-31T03:35:25Z</dcterms:created>
  <dcterms:modified xsi:type="dcterms:W3CDTF">2025-09-17T01:35:49Z</dcterms:modified>
</cp:coreProperties>
</file>